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Přechod Polní\Zadávací dokumentace\Příloha č. 3 - Výkaz výměr\"/>
    </mc:Choice>
  </mc:AlternateContent>
  <bookViews>
    <workbookView xWindow="0" yWindow="0" windowWidth="19200" windowHeight="11010"/>
  </bookViews>
  <sheets>
    <sheet name="Rekapitulace stavby" sheetId="1" r:id="rId1"/>
    <sheet name="SO 101 - Chodník s přechodem" sheetId="2" r:id="rId2"/>
    <sheet name="SO 401 - SSZ" sheetId="3" r:id="rId3"/>
    <sheet name="Pokyny pro vyplnění" sheetId="4" r:id="rId4"/>
  </sheets>
  <definedNames>
    <definedName name="_xlnm._FilterDatabase" localSheetId="1" hidden="1">'SO 101 - Chodník s přechodem'!$C$93:$K$420</definedName>
    <definedName name="_xlnm._FilterDatabase" localSheetId="2" hidden="1">'SO 401 - SSZ'!$C$77:$K$82</definedName>
    <definedName name="_xlnm.Print_Titles" localSheetId="0">'Rekapitulace stavby'!$49:$49</definedName>
    <definedName name="_xlnm.Print_Titles" localSheetId="1">'SO 101 - Chodník s přechodem'!$93:$93</definedName>
    <definedName name="_xlnm.Print_Titles" localSheetId="2">'SO 401 - SSZ'!$77:$77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101 - Chodník s přechodem'!$C$4:$J$36,'SO 101 - Chodník s přechodem'!$C$42:$J$75,'SO 101 - Chodník s přechodem'!$C$81:$K$420</definedName>
    <definedName name="_xlnm.Print_Area" localSheetId="2">'SO 401 - SSZ'!$C$4:$J$36,'SO 401 - SSZ'!$C$42:$J$59,'SO 401 - SSZ'!$C$65:$K$82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81" i="3"/>
  <c r="F34" i="3" s="1"/>
  <c r="BD53" i="1"/>
  <c r="BH81" i="3"/>
  <c r="F33" i="3"/>
  <c r="BC53" i="1" s="1"/>
  <c r="BG81" i="3"/>
  <c r="F32" i="3" s="1"/>
  <c r="BB53" i="1"/>
  <c r="BF81" i="3"/>
  <c r="J31" i="3"/>
  <c r="AW53" i="1" s="1"/>
  <c r="F31" i="3"/>
  <c r="BA53" i="1" s="1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3" i="1" s="1"/>
  <c r="BK81" i="3"/>
  <c r="BK80" i="3"/>
  <c r="J80" i="3" s="1"/>
  <c r="J58" i="3" s="1"/>
  <c r="J81" i="3"/>
  <c r="BE81" i="3"/>
  <c r="J74" i="3"/>
  <c r="F74" i="3"/>
  <c r="F72" i="3"/>
  <c r="E70" i="3"/>
  <c r="J51" i="3"/>
  <c r="F51" i="3"/>
  <c r="F49" i="3"/>
  <c r="E47" i="3"/>
  <c r="J18" i="3"/>
  <c r="E18" i="3"/>
  <c r="F75" i="3"/>
  <c r="F52" i="3"/>
  <c r="J17" i="3"/>
  <c r="J12" i="3"/>
  <c r="J72" i="3"/>
  <c r="J49" i="3"/>
  <c r="E7" i="3"/>
  <c r="E68" i="3" s="1"/>
  <c r="AY52" i="1"/>
  <c r="AX52" i="1"/>
  <c r="BI420" i="2"/>
  <c r="BH420" i="2"/>
  <c r="BG420" i="2"/>
  <c r="BF420" i="2"/>
  <c r="T420" i="2"/>
  <c r="R420" i="2"/>
  <c r="P420" i="2"/>
  <c r="BK420" i="2"/>
  <c r="J420" i="2"/>
  <c r="BE420" i="2"/>
  <c r="BI419" i="2"/>
  <c r="BH419" i="2"/>
  <c r="BG419" i="2"/>
  <c r="BF419" i="2"/>
  <c r="T419" i="2"/>
  <c r="T418" i="2"/>
  <c r="R419" i="2"/>
  <c r="R418" i="2"/>
  <c r="P419" i="2"/>
  <c r="P418" i="2"/>
  <c r="BK419" i="2"/>
  <c r="BK418" i="2"/>
  <c r="J418" i="2" s="1"/>
  <c r="J419" i="2"/>
  <c r="BE419" i="2" s="1"/>
  <c r="J74" i="2"/>
  <c r="BI417" i="2"/>
  <c r="BH417" i="2"/>
  <c r="BG417" i="2"/>
  <c r="BF417" i="2"/>
  <c r="T417" i="2"/>
  <c r="T416" i="2"/>
  <c r="R417" i="2"/>
  <c r="R416" i="2"/>
  <c r="P417" i="2"/>
  <c r="P416" i="2"/>
  <c r="BK417" i="2"/>
  <c r="BK416" i="2"/>
  <c r="J416" i="2" s="1"/>
  <c r="J417" i="2"/>
  <c r="BE417" i="2" s="1"/>
  <c r="J73" i="2"/>
  <c r="BI415" i="2"/>
  <c r="BH415" i="2"/>
  <c r="BG415" i="2"/>
  <c r="BF415" i="2"/>
  <c r="T415" i="2"/>
  <c r="T414" i="2"/>
  <c r="R415" i="2"/>
  <c r="R414" i="2"/>
  <c r="P415" i="2"/>
  <c r="P414" i="2"/>
  <c r="BK415" i="2"/>
  <c r="BK414" i="2"/>
  <c r="J414" i="2" s="1"/>
  <c r="J415" i="2"/>
  <c r="BE415" i="2" s="1"/>
  <c r="J72" i="2"/>
  <c r="BI413" i="2"/>
  <c r="BH413" i="2"/>
  <c r="BG413" i="2"/>
  <c r="BF413" i="2"/>
  <c r="T413" i="2"/>
  <c r="R413" i="2"/>
  <c r="P413" i="2"/>
  <c r="BK413" i="2"/>
  <c r="J413" i="2"/>
  <c r="BE413" i="2"/>
  <c r="BI412" i="2"/>
  <c r="BH412" i="2"/>
  <c r="BG412" i="2"/>
  <c r="BF412" i="2"/>
  <c r="T412" i="2"/>
  <c r="R412" i="2"/>
  <c r="P412" i="2"/>
  <c r="BK412" i="2"/>
  <c r="J412" i="2"/>
  <c r="BE412" i="2"/>
  <c r="BI411" i="2"/>
  <c r="BH411" i="2"/>
  <c r="BG411" i="2"/>
  <c r="BF411" i="2"/>
  <c r="T411" i="2"/>
  <c r="T410" i="2"/>
  <c r="T409" i="2" s="1"/>
  <c r="R411" i="2"/>
  <c r="R410" i="2" s="1"/>
  <c r="R409" i="2" s="1"/>
  <c r="P411" i="2"/>
  <c r="P410" i="2"/>
  <c r="P409" i="2" s="1"/>
  <c r="BK411" i="2"/>
  <c r="BK410" i="2" s="1"/>
  <c r="BK409" i="2" s="1"/>
  <c r="J409" i="2"/>
  <c r="J70" i="2" s="1"/>
  <c r="J411" i="2"/>
  <c r="BE411" i="2"/>
  <c r="BI407" i="2"/>
  <c r="BH407" i="2"/>
  <c r="BG407" i="2"/>
  <c r="BF407" i="2"/>
  <c r="T407" i="2"/>
  <c r="R407" i="2"/>
  <c r="P407" i="2"/>
  <c r="BK407" i="2"/>
  <c r="J407" i="2"/>
  <c r="BE407" i="2"/>
  <c r="BI406" i="2"/>
  <c r="BH406" i="2"/>
  <c r="BG406" i="2"/>
  <c r="BF406" i="2"/>
  <c r="T406" i="2"/>
  <c r="R406" i="2"/>
  <c r="P406" i="2"/>
  <c r="BK406" i="2"/>
  <c r="J406" i="2"/>
  <c r="BE406" i="2"/>
  <c r="BI405" i="2"/>
  <c r="BH405" i="2"/>
  <c r="BG405" i="2"/>
  <c r="BF405" i="2"/>
  <c r="T405" i="2"/>
  <c r="R405" i="2"/>
  <c r="P405" i="2"/>
  <c r="BK405" i="2"/>
  <c r="J405" i="2"/>
  <c r="BE405" i="2"/>
  <c r="BI404" i="2"/>
  <c r="BH404" i="2"/>
  <c r="BG404" i="2"/>
  <c r="BF404" i="2"/>
  <c r="T404" i="2"/>
  <c r="R404" i="2"/>
  <c r="P404" i="2"/>
  <c r="BK404" i="2"/>
  <c r="J404" i="2"/>
  <c r="BE404" i="2"/>
  <c r="BI402" i="2"/>
  <c r="BH402" i="2"/>
  <c r="BG402" i="2"/>
  <c r="BF402" i="2"/>
  <c r="T402" i="2"/>
  <c r="T401" i="2"/>
  <c r="R402" i="2"/>
  <c r="R401" i="2"/>
  <c r="P402" i="2"/>
  <c r="P401" i="2"/>
  <c r="BK402" i="2"/>
  <c r="BK401" i="2"/>
  <c r="J401" i="2" s="1"/>
  <c r="J402" i="2"/>
  <c r="BE402" i="2" s="1"/>
  <c r="J69" i="2"/>
  <c r="BI399" i="2"/>
  <c r="BH399" i="2"/>
  <c r="BG399" i="2"/>
  <c r="BF399" i="2"/>
  <c r="T399" i="2"/>
  <c r="R399" i="2"/>
  <c r="P399" i="2"/>
  <c r="BK399" i="2"/>
  <c r="J399" i="2"/>
  <c r="BE399" i="2"/>
  <c r="BI397" i="2"/>
  <c r="BH397" i="2"/>
  <c r="BG397" i="2"/>
  <c r="BF397" i="2"/>
  <c r="T397" i="2"/>
  <c r="R397" i="2"/>
  <c r="P397" i="2"/>
  <c r="BK397" i="2"/>
  <c r="J397" i="2"/>
  <c r="BE397" i="2"/>
  <c r="BI394" i="2"/>
  <c r="BH394" i="2"/>
  <c r="BG394" i="2"/>
  <c r="BF394" i="2"/>
  <c r="T394" i="2"/>
  <c r="R394" i="2"/>
  <c r="P394" i="2"/>
  <c r="BK394" i="2"/>
  <c r="J394" i="2"/>
  <c r="BE394" i="2"/>
  <c r="BI391" i="2"/>
  <c r="BH391" i="2"/>
  <c r="BG391" i="2"/>
  <c r="BF391" i="2"/>
  <c r="T391" i="2"/>
  <c r="R391" i="2"/>
  <c r="P391" i="2"/>
  <c r="BK391" i="2"/>
  <c r="J391" i="2"/>
  <c r="BE391" i="2"/>
  <c r="BI388" i="2"/>
  <c r="BH388" i="2"/>
  <c r="BG388" i="2"/>
  <c r="BF388" i="2"/>
  <c r="T388" i="2"/>
  <c r="R388" i="2"/>
  <c r="P388" i="2"/>
  <c r="BK388" i="2"/>
  <c r="J388" i="2"/>
  <c r="BE388" i="2"/>
  <c r="BI384" i="2"/>
  <c r="BH384" i="2"/>
  <c r="BG384" i="2"/>
  <c r="BF384" i="2"/>
  <c r="T384" i="2"/>
  <c r="T383" i="2"/>
  <c r="T382" i="2" s="1"/>
  <c r="R384" i="2"/>
  <c r="R383" i="2" s="1"/>
  <c r="R382" i="2" s="1"/>
  <c r="P384" i="2"/>
  <c r="P383" i="2"/>
  <c r="P382" i="2" s="1"/>
  <c r="BK384" i="2"/>
  <c r="BK383" i="2" s="1"/>
  <c r="BK382" i="2" s="1"/>
  <c r="J382" i="2"/>
  <c r="J67" i="2" s="1"/>
  <c r="J384" i="2"/>
  <c r="BE384" i="2"/>
  <c r="BI381" i="2"/>
  <c r="BH381" i="2"/>
  <c r="BG381" i="2"/>
  <c r="BF381" i="2"/>
  <c r="T381" i="2"/>
  <c r="R381" i="2"/>
  <c r="P381" i="2"/>
  <c r="BK381" i="2"/>
  <c r="J381" i="2"/>
  <c r="BE381" i="2"/>
  <c r="BI380" i="2"/>
  <c r="BH380" i="2"/>
  <c r="BG380" i="2"/>
  <c r="BF380" i="2"/>
  <c r="T380" i="2"/>
  <c r="T379" i="2"/>
  <c r="R380" i="2"/>
  <c r="R379" i="2"/>
  <c r="P380" i="2"/>
  <c r="P379" i="2"/>
  <c r="BK380" i="2"/>
  <c r="BK379" i="2"/>
  <c r="J379" i="2" s="1"/>
  <c r="J380" i="2"/>
  <c r="BE380" i="2" s="1"/>
  <c r="J66" i="2"/>
  <c r="BI378" i="2"/>
  <c r="BH378" i="2"/>
  <c r="BG378" i="2"/>
  <c r="BF378" i="2"/>
  <c r="T378" i="2"/>
  <c r="R378" i="2"/>
  <c r="P378" i="2"/>
  <c r="BK378" i="2"/>
  <c r="J378" i="2"/>
  <c r="BE378" i="2"/>
  <c r="BI377" i="2"/>
  <c r="BH377" i="2"/>
  <c r="BG377" i="2"/>
  <c r="BF377" i="2"/>
  <c r="T377" i="2"/>
  <c r="R377" i="2"/>
  <c r="P377" i="2"/>
  <c r="BK377" i="2"/>
  <c r="J377" i="2"/>
  <c r="BE377" i="2"/>
  <c r="BI376" i="2"/>
  <c r="BH376" i="2"/>
  <c r="BG376" i="2"/>
  <c r="BF376" i="2"/>
  <c r="T376" i="2"/>
  <c r="R376" i="2"/>
  <c r="P376" i="2"/>
  <c r="BK376" i="2"/>
  <c r="J376" i="2"/>
  <c r="BE376" i="2"/>
  <c r="BI375" i="2"/>
  <c r="BH375" i="2"/>
  <c r="BG375" i="2"/>
  <c r="BF375" i="2"/>
  <c r="T375" i="2"/>
  <c r="R375" i="2"/>
  <c r="P375" i="2"/>
  <c r="BK375" i="2"/>
  <c r="J375" i="2"/>
  <c r="BE375" i="2"/>
  <c r="BI373" i="2"/>
  <c r="BH373" i="2"/>
  <c r="BG373" i="2"/>
  <c r="BF373" i="2"/>
  <c r="T373" i="2"/>
  <c r="R373" i="2"/>
  <c r="P373" i="2"/>
  <c r="BK373" i="2"/>
  <c r="J373" i="2"/>
  <c r="BE373" i="2"/>
  <c r="BI372" i="2"/>
  <c r="BH372" i="2"/>
  <c r="BG372" i="2"/>
  <c r="BF372" i="2"/>
  <c r="T372" i="2"/>
  <c r="T371" i="2"/>
  <c r="R372" i="2"/>
  <c r="R371" i="2"/>
  <c r="P372" i="2"/>
  <c r="P371" i="2"/>
  <c r="BK372" i="2"/>
  <c r="BK371" i="2"/>
  <c r="J371" i="2" s="1"/>
  <c r="J372" i="2"/>
  <c r="BE372" i="2" s="1"/>
  <c r="J65" i="2"/>
  <c r="BI369" i="2"/>
  <c r="BH369" i="2"/>
  <c r="BG369" i="2"/>
  <c r="BF369" i="2"/>
  <c r="T369" i="2"/>
  <c r="R369" i="2"/>
  <c r="P369" i="2"/>
  <c r="BK369" i="2"/>
  <c r="J369" i="2"/>
  <c r="BE369" i="2"/>
  <c r="BI367" i="2"/>
  <c r="BH367" i="2"/>
  <c r="BG367" i="2"/>
  <c r="BF367" i="2"/>
  <c r="T367" i="2"/>
  <c r="R367" i="2"/>
  <c r="P367" i="2"/>
  <c r="BK367" i="2"/>
  <c r="J367" i="2"/>
  <c r="BE367" i="2"/>
  <c r="BI365" i="2"/>
  <c r="BH365" i="2"/>
  <c r="BG365" i="2"/>
  <c r="BF365" i="2"/>
  <c r="T365" i="2"/>
  <c r="R365" i="2"/>
  <c r="P365" i="2"/>
  <c r="BK365" i="2"/>
  <c r="J365" i="2"/>
  <c r="BE365" i="2"/>
  <c r="BI363" i="2"/>
  <c r="BH363" i="2"/>
  <c r="BG363" i="2"/>
  <c r="BF363" i="2"/>
  <c r="T363" i="2"/>
  <c r="R363" i="2"/>
  <c r="P363" i="2"/>
  <c r="BK363" i="2"/>
  <c r="J363" i="2"/>
  <c r="BE363" i="2"/>
  <c r="BI361" i="2"/>
  <c r="BH361" i="2"/>
  <c r="BG361" i="2"/>
  <c r="BF361" i="2"/>
  <c r="T361" i="2"/>
  <c r="R361" i="2"/>
  <c r="P361" i="2"/>
  <c r="BK361" i="2"/>
  <c r="J361" i="2"/>
  <c r="BE361" i="2"/>
  <c r="BI359" i="2"/>
  <c r="BH359" i="2"/>
  <c r="BG359" i="2"/>
  <c r="BF359" i="2"/>
  <c r="T359" i="2"/>
  <c r="R359" i="2"/>
  <c r="P359" i="2"/>
  <c r="BK359" i="2"/>
  <c r="J359" i="2"/>
  <c r="BE359" i="2"/>
  <c r="BI358" i="2"/>
  <c r="BH358" i="2"/>
  <c r="BG358" i="2"/>
  <c r="BF358" i="2"/>
  <c r="T358" i="2"/>
  <c r="R358" i="2"/>
  <c r="P358" i="2"/>
  <c r="BK358" i="2"/>
  <c r="J358" i="2"/>
  <c r="BE358" i="2"/>
  <c r="BI357" i="2"/>
  <c r="BH357" i="2"/>
  <c r="BG357" i="2"/>
  <c r="BF357" i="2"/>
  <c r="T357" i="2"/>
  <c r="R357" i="2"/>
  <c r="P357" i="2"/>
  <c r="BK357" i="2"/>
  <c r="J357" i="2"/>
  <c r="BE357" i="2"/>
  <c r="BI355" i="2"/>
  <c r="BH355" i="2"/>
  <c r="BG355" i="2"/>
  <c r="BF355" i="2"/>
  <c r="T355" i="2"/>
  <c r="R355" i="2"/>
  <c r="P355" i="2"/>
  <c r="BK355" i="2"/>
  <c r="J355" i="2"/>
  <c r="BE355" i="2"/>
  <c r="BI353" i="2"/>
  <c r="BH353" i="2"/>
  <c r="BG353" i="2"/>
  <c r="BF353" i="2"/>
  <c r="T353" i="2"/>
  <c r="R353" i="2"/>
  <c r="P353" i="2"/>
  <c r="BK353" i="2"/>
  <c r="J353" i="2"/>
  <c r="BE353" i="2"/>
  <c r="BI351" i="2"/>
  <c r="BH351" i="2"/>
  <c r="BG351" i="2"/>
  <c r="BF351" i="2"/>
  <c r="T351" i="2"/>
  <c r="R351" i="2"/>
  <c r="P351" i="2"/>
  <c r="BK351" i="2"/>
  <c r="J351" i="2"/>
  <c r="BE351" i="2"/>
  <c r="BI350" i="2"/>
  <c r="BH350" i="2"/>
  <c r="BG350" i="2"/>
  <c r="BF350" i="2"/>
  <c r="T350" i="2"/>
  <c r="R350" i="2"/>
  <c r="P350" i="2"/>
  <c r="BK350" i="2"/>
  <c r="J350" i="2"/>
  <c r="BE350" i="2"/>
  <c r="BI348" i="2"/>
  <c r="BH348" i="2"/>
  <c r="BG348" i="2"/>
  <c r="BF348" i="2"/>
  <c r="T348" i="2"/>
  <c r="R348" i="2"/>
  <c r="P348" i="2"/>
  <c r="BK348" i="2"/>
  <c r="J348" i="2"/>
  <c r="BE348" i="2"/>
  <c r="BI346" i="2"/>
  <c r="BH346" i="2"/>
  <c r="BG346" i="2"/>
  <c r="BF346" i="2"/>
  <c r="T346" i="2"/>
  <c r="R346" i="2"/>
  <c r="P346" i="2"/>
  <c r="BK346" i="2"/>
  <c r="J346" i="2"/>
  <c r="BE346" i="2"/>
  <c r="BI342" i="2"/>
  <c r="BH342" i="2"/>
  <c r="BG342" i="2"/>
  <c r="BF342" i="2"/>
  <c r="T342" i="2"/>
  <c r="R342" i="2"/>
  <c r="P342" i="2"/>
  <c r="BK342" i="2"/>
  <c r="J342" i="2"/>
  <c r="BE342" i="2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6" i="2"/>
  <c r="BH336" i="2"/>
  <c r="BG336" i="2"/>
  <c r="BF336" i="2"/>
  <c r="T336" i="2"/>
  <c r="R336" i="2"/>
  <c r="P336" i="2"/>
  <c r="BK336" i="2"/>
  <c r="J336" i="2"/>
  <c r="BE336" i="2"/>
  <c r="BI334" i="2"/>
  <c r="BH334" i="2"/>
  <c r="BG334" i="2"/>
  <c r="BF334" i="2"/>
  <c r="T334" i="2"/>
  <c r="R334" i="2"/>
  <c r="P334" i="2"/>
  <c r="BK334" i="2"/>
  <c r="J334" i="2"/>
  <c r="BE334" i="2"/>
  <c r="BI332" i="2"/>
  <c r="BH332" i="2"/>
  <c r="BG332" i="2"/>
  <c r="BF332" i="2"/>
  <c r="T332" i="2"/>
  <c r="R332" i="2"/>
  <c r="P332" i="2"/>
  <c r="BK332" i="2"/>
  <c r="J332" i="2"/>
  <c r="BE332" i="2"/>
  <c r="BI330" i="2"/>
  <c r="BH330" i="2"/>
  <c r="BG330" i="2"/>
  <c r="BF330" i="2"/>
  <c r="T330" i="2"/>
  <c r="R330" i="2"/>
  <c r="P330" i="2"/>
  <c r="BK330" i="2"/>
  <c r="J330" i="2"/>
  <c r="BE330" i="2"/>
  <c r="BI329" i="2"/>
  <c r="BH329" i="2"/>
  <c r="BG329" i="2"/>
  <c r="BF329" i="2"/>
  <c r="T329" i="2"/>
  <c r="R329" i="2"/>
  <c r="P329" i="2"/>
  <c r="BK329" i="2"/>
  <c r="J329" i="2"/>
  <c r="BE329" i="2"/>
  <c r="BI327" i="2"/>
  <c r="BH327" i="2"/>
  <c r="BG327" i="2"/>
  <c r="BF327" i="2"/>
  <c r="T327" i="2"/>
  <c r="R327" i="2"/>
  <c r="P327" i="2"/>
  <c r="BK327" i="2"/>
  <c r="J327" i="2"/>
  <c r="BE327" i="2"/>
  <c r="BI325" i="2"/>
  <c r="BH325" i="2"/>
  <c r="BG325" i="2"/>
  <c r="BF325" i="2"/>
  <c r="T325" i="2"/>
  <c r="R325" i="2"/>
  <c r="P325" i="2"/>
  <c r="BK325" i="2"/>
  <c r="J325" i="2"/>
  <c r="BE325" i="2"/>
  <c r="BI323" i="2"/>
  <c r="BH323" i="2"/>
  <c r="BG323" i="2"/>
  <c r="BF323" i="2"/>
  <c r="T323" i="2"/>
  <c r="R323" i="2"/>
  <c r="P323" i="2"/>
  <c r="BK323" i="2"/>
  <c r="J323" i="2"/>
  <c r="BE323" i="2"/>
  <c r="BI321" i="2"/>
  <c r="BH321" i="2"/>
  <c r="BG321" i="2"/>
  <c r="BF321" i="2"/>
  <c r="T321" i="2"/>
  <c r="R321" i="2"/>
  <c r="P321" i="2"/>
  <c r="BK321" i="2"/>
  <c r="J321" i="2"/>
  <c r="BE321" i="2"/>
  <c r="BI319" i="2"/>
  <c r="BH319" i="2"/>
  <c r="BG319" i="2"/>
  <c r="BF319" i="2"/>
  <c r="T319" i="2"/>
  <c r="R319" i="2"/>
  <c r="P319" i="2"/>
  <c r="BK319" i="2"/>
  <c r="J319" i="2"/>
  <c r="BE319" i="2"/>
  <c r="BI318" i="2"/>
  <c r="BH318" i="2"/>
  <c r="BG318" i="2"/>
  <c r="BF318" i="2"/>
  <c r="T318" i="2"/>
  <c r="R318" i="2"/>
  <c r="P318" i="2"/>
  <c r="BK318" i="2"/>
  <c r="J318" i="2"/>
  <c r="BE318" i="2"/>
  <c r="BI317" i="2"/>
  <c r="BH317" i="2"/>
  <c r="BG317" i="2"/>
  <c r="BF317" i="2"/>
  <c r="T317" i="2"/>
  <c r="R317" i="2"/>
  <c r="P317" i="2"/>
  <c r="BK317" i="2"/>
  <c r="J317" i="2"/>
  <c r="BE317" i="2"/>
  <c r="BI316" i="2"/>
  <c r="BH316" i="2"/>
  <c r="BG316" i="2"/>
  <c r="BF316" i="2"/>
  <c r="T316" i="2"/>
  <c r="R316" i="2"/>
  <c r="P316" i="2"/>
  <c r="BK316" i="2"/>
  <c r="J316" i="2"/>
  <c r="BE316" i="2"/>
  <c r="BI315" i="2"/>
  <c r="BH315" i="2"/>
  <c r="BG315" i="2"/>
  <c r="BF315" i="2"/>
  <c r="T315" i="2"/>
  <c r="R315" i="2"/>
  <c r="P315" i="2"/>
  <c r="BK315" i="2"/>
  <c r="J315" i="2"/>
  <c r="BE315" i="2"/>
  <c r="BI314" i="2"/>
  <c r="BH314" i="2"/>
  <c r="BG314" i="2"/>
  <c r="BF314" i="2"/>
  <c r="T314" i="2"/>
  <c r="R314" i="2"/>
  <c r="P314" i="2"/>
  <c r="BK314" i="2"/>
  <c r="J314" i="2"/>
  <c r="BE314" i="2"/>
  <c r="BI313" i="2"/>
  <c r="BH313" i="2"/>
  <c r="BG313" i="2"/>
  <c r="BF313" i="2"/>
  <c r="T313" i="2"/>
  <c r="R313" i="2"/>
  <c r="P313" i="2"/>
  <c r="BK313" i="2"/>
  <c r="J313" i="2"/>
  <c r="BE313" i="2"/>
  <c r="BI311" i="2"/>
  <c r="BH311" i="2"/>
  <c r="BG311" i="2"/>
  <c r="BF311" i="2"/>
  <c r="T311" i="2"/>
  <c r="R311" i="2"/>
  <c r="P311" i="2"/>
  <c r="BK311" i="2"/>
  <c r="J311" i="2"/>
  <c r="BE311" i="2"/>
  <c r="BI309" i="2"/>
  <c r="BH309" i="2"/>
  <c r="BG309" i="2"/>
  <c r="BF309" i="2"/>
  <c r="T309" i="2"/>
  <c r="T308" i="2"/>
  <c r="R309" i="2"/>
  <c r="R308" i="2"/>
  <c r="P309" i="2"/>
  <c r="P308" i="2"/>
  <c r="BK309" i="2"/>
  <c r="BK308" i="2"/>
  <c r="J308" i="2" s="1"/>
  <c r="J64" i="2" s="1"/>
  <c r="J309" i="2"/>
  <c r="BE309" i="2" s="1"/>
  <c r="BI307" i="2"/>
  <c r="BH307" i="2"/>
  <c r="BG307" i="2"/>
  <c r="BF307" i="2"/>
  <c r="T307" i="2"/>
  <c r="R307" i="2"/>
  <c r="P307" i="2"/>
  <c r="BK307" i="2"/>
  <c r="J307" i="2"/>
  <c r="BE307" i="2"/>
  <c r="BI306" i="2"/>
  <c r="BH306" i="2"/>
  <c r="BG306" i="2"/>
  <c r="BF306" i="2"/>
  <c r="T306" i="2"/>
  <c r="R306" i="2"/>
  <c r="P306" i="2"/>
  <c r="BK306" i="2"/>
  <c r="J306" i="2"/>
  <c r="BE306" i="2"/>
  <c r="BI305" i="2"/>
  <c r="BH305" i="2"/>
  <c r="BG305" i="2"/>
  <c r="BF305" i="2"/>
  <c r="T305" i="2"/>
  <c r="R305" i="2"/>
  <c r="P305" i="2"/>
  <c r="BK305" i="2"/>
  <c r="J305" i="2"/>
  <c r="BE305" i="2"/>
  <c r="BI304" i="2"/>
  <c r="BH304" i="2"/>
  <c r="BG304" i="2"/>
  <c r="BF304" i="2"/>
  <c r="T304" i="2"/>
  <c r="R304" i="2"/>
  <c r="P304" i="2"/>
  <c r="BK304" i="2"/>
  <c r="J304" i="2"/>
  <c r="BE304" i="2"/>
  <c r="BI303" i="2"/>
  <c r="BH303" i="2"/>
  <c r="BG303" i="2"/>
  <c r="BF303" i="2"/>
  <c r="T303" i="2"/>
  <c r="R303" i="2"/>
  <c r="P303" i="2"/>
  <c r="BK303" i="2"/>
  <c r="J303" i="2"/>
  <c r="BE303" i="2"/>
  <c r="BI302" i="2"/>
  <c r="BH302" i="2"/>
  <c r="BG302" i="2"/>
  <c r="BF302" i="2"/>
  <c r="T302" i="2"/>
  <c r="R302" i="2"/>
  <c r="P302" i="2"/>
  <c r="BK302" i="2"/>
  <c r="J302" i="2"/>
  <c r="BE302" i="2"/>
  <c r="BI301" i="2"/>
  <c r="BH301" i="2"/>
  <c r="BG301" i="2"/>
  <c r="BF301" i="2"/>
  <c r="T301" i="2"/>
  <c r="R301" i="2"/>
  <c r="P301" i="2"/>
  <c r="BK301" i="2"/>
  <c r="J301" i="2"/>
  <c r="BE301" i="2"/>
  <c r="BI300" i="2"/>
  <c r="BH300" i="2"/>
  <c r="BG300" i="2"/>
  <c r="BF300" i="2"/>
  <c r="T300" i="2"/>
  <c r="R300" i="2"/>
  <c r="P300" i="2"/>
  <c r="BK300" i="2"/>
  <c r="J300" i="2"/>
  <c r="BE300" i="2"/>
  <c r="BI299" i="2"/>
  <c r="BH299" i="2"/>
  <c r="BG299" i="2"/>
  <c r="BF299" i="2"/>
  <c r="T299" i="2"/>
  <c r="R299" i="2"/>
  <c r="P299" i="2"/>
  <c r="BK299" i="2"/>
  <c r="J299" i="2"/>
  <c r="BE299" i="2"/>
  <c r="BI298" i="2"/>
  <c r="BH298" i="2"/>
  <c r="BG298" i="2"/>
  <c r="BF298" i="2"/>
  <c r="T298" i="2"/>
  <c r="R298" i="2"/>
  <c r="P298" i="2"/>
  <c r="BK298" i="2"/>
  <c r="J298" i="2"/>
  <c r="BE298" i="2"/>
  <c r="BI297" i="2"/>
  <c r="BH297" i="2"/>
  <c r="BG297" i="2"/>
  <c r="BF297" i="2"/>
  <c r="T297" i="2"/>
  <c r="R297" i="2"/>
  <c r="P297" i="2"/>
  <c r="BK297" i="2"/>
  <c r="J297" i="2"/>
  <c r="BE297" i="2"/>
  <c r="BI296" i="2"/>
  <c r="BH296" i="2"/>
  <c r="BG296" i="2"/>
  <c r="BF296" i="2"/>
  <c r="T296" i="2"/>
  <c r="R296" i="2"/>
  <c r="P296" i="2"/>
  <c r="BK296" i="2"/>
  <c r="J296" i="2"/>
  <c r="BE296" i="2"/>
  <c r="BI295" i="2"/>
  <c r="BH295" i="2"/>
  <c r="BG295" i="2"/>
  <c r="BF295" i="2"/>
  <c r="T295" i="2"/>
  <c r="R295" i="2"/>
  <c r="P295" i="2"/>
  <c r="BK295" i="2"/>
  <c r="J295" i="2"/>
  <c r="BE295" i="2"/>
  <c r="BI294" i="2"/>
  <c r="BH294" i="2"/>
  <c r="BG294" i="2"/>
  <c r="BF294" i="2"/>
  <c r="T294" i="2"/>
  <c r="R294" i="2"/>
  <c r="P294" i="2"/>
  <c r="BK294" i="2"/>
  <c r="J294" i="2"/>
  <c r="BE294" i="2"/>
  <c r="BI292" i="2"/>
  <c r="BH292" i="2"/>
  <c r="BG292" i="2"/>
  <c r="BF292" i="2"/>
  <c r="T292" i="2"/>
  <c r="R292" i="2"/>
  <c r="P292" i="2"/>
  <c r="BK292" i="2"/>
  <c r="J292" i="2"/>
  <c r="BE292" i="2"/>
  <c r="BI291" i="2"/>
  <c r="BH291" i="2"/>
  <c r="BG291" i="2"/>
  <c r="BF291" i="2"/>
  <c r="T291" i="2"/>
  <c r="R291" i="2"/>
  <c r="P291" i="2"/>
  <c r="BK291" i="2"/>
  <c r="J291" i="2"/>
  <c r="BE291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R288" i="2"/>
  <c r="P288" i="2"/>
  <c r="BK288" i="2"/>
  <c r="J288" i="2"/>
  <c r="BE288" i="2"/>
  <c r="BI286" i="2"/>
  <c r="BH286" i="2"/>
  <c r="BG286" i="2"/>
  <c r="BF286" i="2"/>
  <c r="T286" i="2"/>
  <c r="T285" i="2"/>
  <c r="R286" i="2"/>
  <c r="R285" i="2"/>
  <c r="P286" i="2"/>
  <c r="P285" i="2"/>
  <c r="BK286" i="2"/>
  <c r="BK285" i="2"/>
  <c r="J285" i="2" s="1"/>
  <c r="J63" i="2" s="1"/>
  <c r="J286" i="2"/>
  <c r="BE286" i="2" s="1"/>
  <c r="BI270" i="2"/>
  <c r="BH270" i="2"/>
  <c r="BG270" i="2"/>
  <c r="BF270" i="2"/>
  <c r="T270" i="2"/>
  <c r="R270" i="2"/>
  <c r="P270" i="2"/>
  <c r="BK270" i="2"/>
  <c r="J270" i="2"/>
  <c r="BE270" i="2"/>
  <c r="BI266" i="2"/>
  <c r="BH266" i="2"/>
  <c r="BG266" i="2"/>
  <c r="BF266" i="2"/>
  <c r="T266" i="2"/>
  <c r="R266" i="2"/>
  <c r="P266" i="2"/>
  <c r="BK266" i="2"/>
  <c r="J266" i="2"/>
  <c r="BE266" i="2"/>
  <c r="BI261" i="2"/>
  <c r="BH261" i="2"/>
  <c r="BG261" i="2"/>
  <c r="BF261" i="2"/>
  <c r="T261" i="2"/>
  <c r="R261" i="2"/>
  <c r="P261" i="2"/>
  <c r="BK261" i="2"/>
  <c r="J261" i="2"/>
  <c r="BE261" i="2"/>
  <c r="BI257" i="2"/>
  <c r="BH257" i="2"/>
  <c r="BG257" i="2"/>
  <c r="BF257" i="2"/>
  <c r="T257" i="2"/>
  <c r="R257" i="2"/>
  <c r="P257" i="2"/>
  <c r="BK257" i="2"/>
  <c r="J257" i="2"/>
  <c r="BE257" i="2"/>
  <c r="BI254" i="2"/>
  <c r="BH254" i="2"/>
  <c r="BG254" i="2"/>
  <c r="BF254" i="2"/>
  <c r="T254" i="2"/>
  <c r="R254" i="2"/>
  <c r="P254" i="2"/>
  <c r="BK254" i="2"/>
  <c r="J254" i="2"/>
  <c r="BE254" i="2"/>
  <c r="BI251" i="2"/>
  <c r="BH251" i="2"/>
  <c r="BG251" i="2"/>
  <c r="BF251" i="2"/>
  <c r="T251" i="2"/>
  <c r="R251" i="2"/>
  <c r="P251" i="2"/>
  <c r="BK251" i="2"/>
  <c r="J251" i="2"/>
  <c r="BE251" i="2"/>
  <c r="BI248" i="2"/>
  <c r="BH248" i="2"/>
  <c r="BG248" i="2"/>
  <c r="BF248" i="2"/>
  <c r="T248" i="2"/>
  <c r="R248" i="2"/>
  <c r="P248" i="2"/>
  <c r="BK248" i="2"/>
  <c r="J248" i="2"/>
  <c r="BE248" i="2"/>
  <c r="BI243" i="2"/>
  <c r="BH243" i="2"/>
  <c r="BG243" i="2"/>
  <c r="BF243" i="2"/>
  <c r="T243" i="2"/>
  <c r="R243" i="2"/>
  <c r="P243" i="2"/>
  <c r="BK243" i="2"/>
  <c r="J243" i="2"/>
  <c r="BE243" i="2"/>
  <c r="BI238" i="2"/>
  <c r="BH238" i="2"/>
  <c r="BG238" i="2"/>
  <c r="BF238" i="2"/>
  <c r="T238" i="2"/>
  <c r="R238" i="2"/>
  <c r="P238" i="2"/>
  <c r="BK238" i="2"/>
  <c r="J238" i="2"/>
  <c r="BE238" i="2"/>
  <c r="BI234" i="2"/>
  <c r="BH234" i="2"/>
  <c r="BG234" i="2"/>
  <c r="BF234" i="2"/>
  <c r="T234" i="2"/>
  <c r="T233" i="2"/>
  <c r="R234" i="2"/>
  <c r="R233" i="2"/>
  <c r="P234" i="2"/>
  <c r="P233" i="2"/>
  <c r="BK234" i="2"/>
  <c r="BK233" i="2"/>
  <c r="J233" i="2" s="1"/>
  <c r="J62" i="2" s="1"/>
  <c r="J234" i="2"/>
  <c r="BE234" i="2" s="1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/>
  <c r="BI226" i="2"/>
  <c r="BH226" i="2"/>
  <c r="BG226" i="2"/>
  <c r="BF226" i="2"/>
  <c r="T226" i="2"/>
  <c r="R226" i="2"/>
  <c r="P226" i="2"/>
  <c r="BK226" i="2"/>
  <c r="J226" i="2"/>
  <c r="BE226" i="2"/>
  <c r="BI224" i="2"/>
  <c r="BH224" i="2"/>
  <c r="BG224" i="2"/>
  <c r="BF224" i="2"/>
  <c r="T224" i="2"/>
  <c r="T223" i="2"/>
  <c r="R224" i="2"/>
  <c r="R223" i="2"/>
  <c r="P224" i="2"/>
  <c r="P223" i="2"/>
  <c r="BK224" i="2"/>
  <c r="BK223" i="2"/>
  <c r="J223" i="2" s="1"/>
  <c r="J61" i="2" s="1"/>
  <c r="J224" i="2"/>
  <c r="BE224" i="2" s="1"/>
  <c r="BI222" i="2"/>
  <c r="BH222" i="2"/>
  <c r="BG222" i="2"/>
  <c r="BF222" i="2"/>
  <c r="T222" i="2"/>
  <c r="R222" i="2"/>
  <c r="P222" i="2"/>
  <c r="BK222" i="2"/>
  <c r="J222" i="2"/>
  <c r="BE222" i="2"/>
  <c r="BI220" i="2"/>
  <c r="BH220" i="2"/>
  <c r="BG220" i="2"/>
  <c r="BF220" i="2"/>
  <c r="T220" i="2"/>
  <c r="R220" i="2"/>
  <c r="P220" i="2"/>
  <c r="BK220" i="2"/>
  <c r="J220" i="2"/>
  <c r="BE220" i="2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/>
  <c r="BI214" i="2"/>
  <c r="BH214" i="2"/>
  <c r="BG214" i="2"/>
  <c r="BF214" i="2"/>
  <c r="T214" i="2"/>
  <c r="T213" i="2"/>
  <c r="R214" i="2"/>
  <c r="R213" i="2"/>
  <c r="P214" i="2"/>
  <c r="P213" i="2"/>
  <c r="BK214" i="2"/>
  <c r="BK213" i="2"/>
  <c r="J213" i="2" s="1"/>
  <c r="J60" i="2" s="1"/>
  <c r="J214" i="2"/>
  <c r="BE214" i="2" s="1"/>
  <c r="BI212" i="2"/>
  <c r="BH212" i="2"/>
  <c r="BG212" i="2"/>
  <c r="BF212" i="2"/>
  <c r="T212" i="2"/>
  <c r="R212" i="2"/>
  <c r="P212" i="2"/>
  <c r="BK212" i="2"/>
  <c r="J212" i="2"/>
  <c r="BE212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T197" i="2"/>
  <c r="R198" i="2"/>
  <c r="R197" i="2"/>
  <c r="P198" i="2"/>
  <c r="P197" i="2"/>
  <c r="BK198" i="2"/>
  <c r="BK197" i="2"/>
  <c r="J197" i="2" s="1"/>
  <c r="J59" i="2" s="1"/>
  <c r="J198" i="2"/>
  <c r="BE198" i="2" s="1"/>
  <c r="BI195" i="2"/>
  <c r="F34" i="2" s="1"/>
  <c r="BD52" i="1" s="1"/>
  <c r="BD51" i="1" s="1"/>
  <c r="W30" i="1" s="1"/>
  <c r="BH195" i="2"/>
  <c r="BG195" i="2"/>
  <c r="BF195" i="2"/>
  <c r="T195" i="2"/>
  <c r="T96" i="2" s="1"/>
  <c r="R195" i="2"/>
  <c r="P195" i="2"/>
  <c r="P96" i="2" s="1"/>
  <c r="BK195" i="2"/>
  <c r="J195" i="2"/>
  <c r="BE195" i="2" s="1"/>
  <c r="F30" i="2" s="1"/>
  <c r="AZ52" i="1" s="1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/>
  <c r="BI184" i="2"/>
  <c r="BH184" i="2"/>
  <c r="BG184" i="2"/>
  <c r="BF184" i="2"/>
  <c r="T184" i="2"/>
  <c r="R184" i="2"/>
  <c r="P184" i="2"/>
  <c r="BK184" i="2"/>
  <c r="J184" i="2"/>
  <c r="BE184" i="2"/>
  <c r="BI182" i="2"/>
  <c r="BH182" i="2"/>
  <c r="BG182" i="2"/>
  <c r="BF182" i="2"/>
  <c r="T182" i="2"/>
  <c r="R182" i="2"/>
  <c r="P182" i="2"/>
  <c r="BK182" i="2"/>
  <c r="J182" i="2"/>
  <c r="BE182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5" i="2"/>
  <c r="BH145" i="2"/>
  <c r="BG145" i="2"/>
  <c r="BF145" i="2"/>
  <c r="T145" i="2"/>
  <c r="R145" i="2"/>
  <c r="P145" i="2"/>
  <c r="BK145" i="2"/>
  <c r="J145" i="2"/>
  <c r="BE145" i="2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/>
  <c r="BI133" i="2"/>
  <c r="BH133" i="2"/>
  <c r="BG133" i="2"/>
  <c r="BF133" i="2"/>
  <c r="T133" i="2"/>
  <c r="R133" i="2"/>
  <c r="P133" i="2"/>
  <c r="BK133" i="2"/>
  <c r="J133" i="2"/>
  <c r="BE133" i="2"/>
  <c r="BI129" i="2"/>
  <c r="BH129" i="2"/>
  <c r="BG129" i="2"/>
  <c r="BF129" i="2"/>
  <c r="T129" i="2"/>
  <c r="R129" i="2"/>
  <c r="P129" i="2"/>
  <c r="BK129" i="2"/>
  <c r="J129" i="2"/>
  <c r="BE129" i="2"/>
  <c r="BI126" i="2"/>
  <c r="BH126" i="2"/>
  <c r="BG126" i="2"/>
  <c r="BF126" i="2"/>
  <c r="T126" i="2"/>
  <c r="R126" i="2"/>
  <c r="P126" i="2"/>
  <c r="BK126" i="2"/>
  <c r="J126" i="2"/>
  <c r="BE126" i="2"/>
  <c r="BI122" i="2"/>
  <c r="BH122" i="2"/>
  <c r="BG122" i="2"/>
  <c r="BF122" i="2"/>
  <c r="T122" i="2"/>
  <c r="R122" i="2"/>
  <c r="P122" i="2"/>
  <c r="BK122" i="2"/>
  <c r="J122" i="2"/>
  <c r="BE122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F32" i="2"/>
  <c r="BB52" i="1" s="1"/>
  <c r="BF97" i="2"/>
  <c r="T97" i="2"/>
  <c r="R97" i="2"/>
  <c r="R96" i="2"/>
  <c r="R95" i="2" s="1"/>
  <c r="R94" i="2" s="1"/>
  <c r="P97" i="2"/>
  <c r="BK97" i="2"/>
  <c r="J97" i="2"/>
  <c r="BE97" i="2" s="1"/>
  <c r="J90" i="2"/>
  <c r="F90" i="2"/>
  <c r="F88" i="2"/>
  <c r="E86" i="2"/>
  <c r="J51" i="2"/>
  <c r="F51" i="2"/>
  <c r="F49" i="2"/>
  <c r="E47" i="2"/>
  <c r="J18" i="2"/>
  <c r="E18" i="2"/>
  <c r="F91" i="2" s="1"/>
  <c r="J17" i="2"/>
  <c r="J12" i="2"/>
  <c r="J88" i="2" s="1"/>
  <c r="J49" i="2"/>
  <c r="E7" i="2"/>
  <c r="E84" i="2"/>
  <c r="E45" i="2"/>
  <c r="BB51" i="1"/>
  <c r="AS51" i="1"/>
  <c r="L47" i="1"/>
  <c r="AM46" i="1"/>
  <c r="L46" i="1"/>
  <c r="AM44" i="1"/>
  <c r="L44" i="1"/>
  <c r="L42" i="1"/>
  <c r="L41" i="1"/>
  <c r="J30" i="2" l="1"/>
  <c r="AV52" i="1" s="1"/>
  <c r="W28" i="1"/>
  <c r="AX51" i="1"/>
  <c r="F52" i="2"/>
  <c r="BK96" i="2"/>
  <c r="P95" i="2"/>
  <c r="P94" i="2" s="1"/>
  <c r="AU52" i="1" s="1"/>
  <c r="AU51" i="1" s="1"/>
  <c r="T95" i="2"/>
  <c r="T94" i="2" s="1"/>
  <c r="J31" i="2"/>
  <c r="AW52" i="1" s="1"/>
  <c r="AT52" i="1" s="1"/>
  <c r="F31" i="2"/>
  <c r="BA52" i="1" s="1"/>
  <c r="BA51" i="1" s="1"/>
  <c r="F33" i="2"/>
  <c r="BC52" i="1" s="1"/>
  <c r="BC51" i="1" s="1"/>
  <c r="J30" i="3"/>
  <c r="AV53" i="1" s="1"/>
  <c r="AT53" i="1" s="1"/>
  <c r="F30" i="3"/>
  <c r="AZ53" i="1" s="1"/>
  <c r="AZ51" i="1" s="1"/>
  <c r="J383" i="2"/>
  <c r="J68" i="2" s="1"/>
  <c r="J410" i="2"/>
  <c r="J71" i="2" s="1"/>
  <c r="E45" i="3"/>
  <c r="BK79" i="3"/>
  <c r="J79" i="3" l="1"/>
  <c r="J57" i="3" s="1"/>
  <c r="BK78" i="3"/>
  <c r="J78" i="3" s="1"/>
  <c r="W29" i="1"/>
  <c r="AY51" i="1"/>
  <c r="W26" i="1"/>
  <c r="AV51" i="1"/>
  <c r="W27" i="1"/>
  <c r="AW51" i="1"/>
  <c r="AK27" i="1" s="1"/>
  <c r="BK95" i="2"/>
  <c r="J96" i="2"/>
  <c r="J58" i="2" s="1"/>
  <c r="AK26" i="1" l="1"/>
  <c r="AT51" i="1"/>
  <c r="J27" i="3"/>
  <c r="J56" i="3"/>
  <c r="BK94" i="2"/>
  <c r="J94" i="2" s="1"/>
  <c r="J95" i="2"/>
  <c r="J57" i="2" s="1"/>
  <c r="J56" i="2" l="1"/>
  <c r="J27" i="2"/>
  <c r="J36" i="3"/>
  <c r="AG53" i="1"/>
  <c r="AN53" i="1" s="1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<sst xmlns="http://schemas.openxmlformats.org/spreadsheetml/2006/main" count="4582" uniqueCount="1058">
  <si>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</si>
  <si>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</si>
  <si>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</si>
  <si>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</si>
  <si>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</si>
  <si>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</si>
  <si>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</si>
  <si>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{e9b3a02d-41f2-47f3-b2ac-55da807e6b91}</t>
  </si>
  <si>
    <t>&gt;&gt;  skryté sloupce  &lt;&lt;</t>
  </si>
  <si>
    <t>0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</si>
  <si>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</si>
  <si>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</si>
  <si>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</si>
  <si>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</si>
  <si>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</si>
  <si>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</si>
  <si>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18-052401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</si>
  <si>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</si>
  <si>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</si>
  <si>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Přechod pro chodce, křižovatka sil. č. I/67 + ul. Polní</t>
  </si>
  <si>
    <t>KSO:</t>
  </si>
  <si>
    <t>CC-CZ:</t>
  </si>
  <si>
    <t>Místo:</t>
  </si>
  <si>
    <t>Bohumín</t>
  </si>
  <si>
    <t>Datum:</t>
  </si>
  <si>
    <t>16. 6. 2019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</si>
  <si>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</si>
  <si>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</si>
  <si>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</si>
  <si>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</si>
  <si>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</si>
  <si>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</si>
  <si>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</si>
  <si>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ŠNAPKA SLUŽBY s.r.o.</t>
  </si>
  <si>
    <t>True</t>
  </si>
  <si>
    <t>Poznámka:</t>
  </si>
  <si>
    <t>0,01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</si>
  <si>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</si>
  <si>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</si>
  <si>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</si>
  <si>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</si>
  <si>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</si>
  <si>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</si>
  <si>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</si>
  <si>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</si>
  <si>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</si>
  <si>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</si>
  <si>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</si>
  <si>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</si>
  <si>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</si>
  <si>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</si>
  <si>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</si>
  <si>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</si>
  <si>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</si>
  <si>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</si>
  <si>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</si>
  <si>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</si>
  <si>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</si>
  <si>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</si>
  <si>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</si>
  <si>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</si>
  <si>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</si>
  <si>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</si>
  <si>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</si>
  <si>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</si>
  <si>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</si>
  <si>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</si>
  <si>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</si>
  <si>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</si>
  <si>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</si>
  <si>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</si>
  <si>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###NOIMPORT###</t>
  </si>
  <si>
    <t>IMPORT</t>
  </si>
  <si>
    <t>{00000000-0000-0000-0000-000000000000}</t>
  </si>
  <si>
    <t>/</t>
  </si>
  <si>
    <t>SO 101</t>
  </si>
  <si>
    <t>Chodník s přechodem</t>
  </si>
  <si>
    <t>STA</t>
  </si>
  <si>
    <t>1</t>
  </si>
  <si>
    <t>{1fe67b86-7bdb-4af4-8eaa-97a2d0c7a4ee}</t>
  </si>
  <si>
    <t>2</t>
  </si>
  <si>
    <t>SO 401</t>
  </si>
  <si>
    <t>SSZ</t>
  </si>
  <si>
    <t>{ada5f8f8-72c2-4f85-8a09-f9140eda38ab}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</si>
  <si>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</si>
  <si>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</si>
  <si>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</si>
  <si>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</si>
  <si>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</si>
  <si>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</si>
  <si>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</si>
  <si>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101 - Chodník s přechodem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</si>
  <si>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</si>
  <si>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</si>
  <si>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</si>
  <si>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</si>
  <si>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</si>
  <si>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</si>
  <si>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</si>
  <si>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</si>
  <si>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</si>
  <si>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</si>
  <si>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</si>
  <si>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</si>
  <si>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</si>
  <si>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</si>
  <si>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</si>
  <si>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</si>
  <si>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</si>
  <si>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</si>
  <si>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</si>
  <si>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</si>
  <si>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</si>
  <si>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</si>
  <si>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</si>
  <si>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</si>
  <si>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</si>
  <si>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</si>
  <si>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</si>
  <si>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</si>
  <si>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</si>
  <si>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</si>
  <si>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</si>
  <si>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</si>
  <si>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</si>
  <si>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</si>
  <si>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</si>
  <si>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</si>
  <si>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</si>
  <si>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</si>
  <si>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</si>
  <si>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</si>
  <si>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</si>
  <si>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8</t>
  </si>
  <si>
    <t>K</t>
  </si>
  <si>
    <t>111101101</t>
  </si>
  <si>
    <t>Odstranění travin z celkové plochy do 0,1 ha</t>
  </si>
  <si>
    <t>ha</t>
  </si>
  <si>
    <t>CS ÚRS 2017 02</t>
  </si>
  <si>
    <t>4</t>
  </si>
  <si>
    <t>667080967</t>
  </si>
  <si>
    <t>9</t>
  </si>
  <si>
    <t>111201101</t>
  </si>
  <si>
    <t>Ořez větví stromů</t>
  </si>
  <si>
    <t>m2</t>
  </si>
  <si>
    <t>-1192322749</t>
  </si>
  <si>
    <t>10</t>
  </si>
  <si>
    <t>111211131</t>
  </si>
  <si>
    <t>Spálení listnatého klestu se snášením D do 30 cm ve svahu do 1:3</t>
  </si>
  <si>
    <t>kus</t>
  </si>
  <si>
    <t>1178371587</t>
  </si>
  <si>
    <t>138</t>
  </si>
  <si>
    <t>113106121</t>
  </si>
  <si>
    <t>Rozebrání dlažeb komunikací pro pěší z betonových nebo kamenných dlaždic</t>
  </si>
  <si>
    <t>487027708</t>
  </si>
  <si>
    <t>VV</t>
  </si>
  <si>
    <t>56,6*2,2</t>
  </si>
  <si>
    <t>9,3*2</t>
  </si>
  <si>
    <t>Součet</t>
  </si>
  <si>
    <t>119</t>
  </si>
  <si>
    <t>113107111</t>
  </si>
  <si>
    <t>Odstranění podkladu pl do 50 m2 z kameniva těženého tl 100 mm (použít na zpětný zásyp)</t>
  </si>
  <si>
    <t>-494868603</t>
  </si>
  <si>
    <t>135,2*0,7</t>
  </si>
  <si>
    <t>120</t>
  </si>
  <si>
    <t>113107113</t>
  </si>
  <si>
    <t>Odstranění podkladu pl do 50 m2 z kameniva těženého tl 300 mm (použít na zpětný zásyp)</t>
  </si>
  <si>
    <t>-1718236340</t>
  </si>
  <si>
    <t>121</t>
  </si>
  <si>
    <t>113107131</t>
  </si>
  <si>
    <t>Odstranění podkladu pl do 50 m2 z betonu prostého tl 150 mm</t>
  </si>
  <si>
    <t>-2120429778</t>
  </si>
  <si>
    <t>1,5*3</t>
  </si>
  <si>
    <t>122</t>
  </si>
  <si>
    <t>113107136</t>
  </si>
  <si>
    <t>Odstranění podkladu pl do 50 m2 z betonu vyztuženého sítěmi tl 150 mm</t>
  </si>
  <si>
    <t>-1483552499</t>
  </si>
  <si>
    <t>5,8*2,7</t>
  </si>
  <si>
    <t>177</t>
  </si>
  <si>
    <t>113107144</t>
  </si>
  <si>
    <t>Odstranění podkladu pl do 50 m2 živičných tl 200 mm</t>
  </si>
  <si>
    <t>1615772634</t>
  </si>
  <si>
    <t>8*2,5+3,14*1,25*1,25</t>
  </si>
  <si>
    <t>123</t>
  </si>
  <si>
    <t>113154123</t>
  </si>
  <si>
    <t>Frézování živičného krytu tl 50 mm pruh š 1 m pl do 500 m2 bez překážek v trase</t>
  </si>
  <si>
    <t>-2145497334</t>
  </si>
  <si>
    <t>143,6+74,82+2*8+3,14*2,5</t>
  </si>
  <si>
    <t>126</t>
  </si>
  <si>
    <t>113202111</t>
  </si>
  <si>
    <t>Vytrhání obrub krajníků obrubníků stojatých</t>
  </si>
  <si>
    <t>m</t>
  </si>
  <si>
    <t>-622265584</t>
  </si>
  <si>
    <t>56,6*2</t>
  </si>
  <si>
    <t>11</t>
  </si>
  <si>
    <t>119001204</t>
  </si>
  <si>
    <t>Úprava zemin vápnem nebo směsnými hydraulickými pojivy tl vrstvy 500 mm</t>
  </si>
  <si>
    <t>-1599261095</t>
  </si>
  <si>
    <t>143,6*2,35</t>
  </si>
  <si>
    <t>20*3,45+7*3,35/2*1,3+21,1*(1,85+3,55)/2+20*1,85</t>
  </si>
  <si>
    <t>12</t>
  </si>
  <si>
    <t>M</t>
  </si>
  <si>
    <t>585301590</t>
  </si>
  <si>
    <t>vápnoCL 90-Q nehašené bal. 32 kg</t>
  </si>
  <si>
    <t>t</t>
  </si>
  <si>
    <t>-1479922266</t>
  </si>
  <si>
    <t>P</t>
  </si>
  <si>
    <t>Poznámka k položce:
Vydatnost:&gt;26 dm3/10 kg.  Pojivo pro výrobu omítkových a maltových směsí, event. používaný jako chemický výrobek pro úpravu vody a neutrali- zaci kyselých látek.</t>
  </si>
  <si>
    <t>515,67*50*0,001</t>
  </si>
  <si>
    <t>13</t>
  </si>
  <si>
    <t>119003131</t>
  </si>
  <si>
    <t>Výstražná páska pro zabezpečení výkopu zřízení</t>
  </si>
  <si>
    <t>-2099548070</t>
  </si>
  <si>
    <t>143,6*2+6</t>
  </si>
  <si>
    <t>74,8*2+8</t>
  </si>
  <si>
    <t>14</t>
  </si>
  <si>
    <t>119003132</t>
  </si>
  <si>
    <t>Výstražná páska pro zabezpečení výkopu odstranění</t>
  </si>
  <si>
    <t>907031947</t>
  </si>
  <si>
    <t>16</t>
  </si>
  <si>
    <t>120901121</t>
  </si>
  <si>
    <t>Bourání zdiva z betonu prostého neprokládaného v odkopávkách nebo prokopávkách ručně</t>
  </si>
  <si>
    <t>m3</t>
  </si>
  <si>
    <t>-258207070</t>
  </si>
  <si>
    <t>1,7*2,5*0,2+1*0,3*0,3*2</t>
  </si>
  <si>
    <t>120901123</t>
  </si>
  <si>
    <t>Bourání zdiva z ŽB nebo předpjatého betonu v odkopávkách nebo prokopávkách ručně</t>
  </si>
  <si>
    <t>500812383</t>
  </si>
  <si>
    <t>5,8*2,7*0,2</t>
  </si>
  <si>
    <t>17</t>
  </si>
  <si>
    <t>121101103</t>
  </si>
  <si>
    <t>Sejmutí ornice s přemístěním na vzdálenost do 250 m</t>
  </si>
  <si>
    <t>-112218018</t>
  </si>
  <si>
    <t>(143,6+8,2+4)*2*0,2</t>
  </si>
  <si>
    <t>74,82*2*0,2</t>
  </si>
  <si>
    <t>18</t>
  </si>
  <si>
    <t>122201101</t>
  </si>
  <si>
    <t>Odkopávky a prokopávky nezapažené v hornině tř. 3 objem do 100 m3</t>
  </si>
  <si>
    <t>986825657</t>
  </si>
  <si>
    <t>1,5*0,5/2*143,6</t>
  </si>
  <si>
    <t>1,8*0,4*74,82</t>
  </si>
  <si>
    <t>19</t>
  </si>
  <si>
    <t>122201109</t>
  </si>
  <si>
    <t>Příplatek za lepivost u odkopávek v hornině tř. 1 až 3</t>
  </si>
  <si>
    <t>-695787976</t>
  </si>
  <si>
    <t>22</t>
  </si>
  <si>
    <t>131201201</t>
  </si>
  <si>
    <t>Hloubení jam zapažených v hornině tř. 3 objemu do 100 m3</t>
  </si>
  <si>
    <t>108500749</t>
  </si>
  <si>
    <t>23</t>
  </si>
  <si>
    <t>131201209</t>
  </si>
  <si>
    <t>Příplatek za lepivost u hloubení jam zapažených v hornině tř. 3</t>
  </si>
  <si>
    <t>958110202</t>
  </si>
  <si>
    <t>24</t>
  </si>
  <si>
    <t>131203101</t>
  </si>
  <si>
    <t>Hloubení jam ručním nebo pneum nářadím v soudržných horninách tř. 3</t>
  </si>
  <si>
    <t>-1635169354</t>
  </si>
  <si>
    <t>1,5*1,5*1,1*6</t>
  </si>
  <si>
    <t>25</t>
  </si>
  <si>
    <t>131203109</t>
  </si>
  <si>
    <t>Příplatek za lepivost u hloubení jam ručním nebo pneum nářadím v hornině tř. 3</t>
  </si>
  <si>
    <t>1100386396</t>
  </si>
  <si>
    <t>26</t>
  </si>
  <si>
    <t>132201201</t>
  </si>
  <si>
    <t>Hloubení rýh š do 2000 mm v hornině tř. 3 objemu do 100 m3</t>
  </si>
  <si>
    <t>-595647692</t>
  </si>
  <si>
    <t>0,3*0,35*143,6</t>
  </si>
  <si>
    <t>27</t>
  </si>
  <si>
    <t>132201209</t>
  </si>
  <si>
    <t>Příplatek za lepivost k hloubení rýh š do 2000 mm v hornině tř. 3</t>
  </si>
  <si>
    <t>270184921</t>
  </si>
  <si>
    <t>30</t>
  </si>
  <si>
    <t>151101101</t>
  </si>
  <si>
    <t>Zřízení příložného pažení a rozepření stěn rýh hl do 2 m</t>
  </si>
  <si>
    <t>202415236</t>
  </si>
  <si>
    <t>1,7*2*1,2</t>
  </si>
  <si>
    <t>31</t>
  </si>
  <si>
    <t>151101111</t>
  </si>
  <si>
    <t>Odstranění příložného pažení a rozepření stěn rýh hl do 2 m</t>
  </si>
  <si>
    <t>1876694727</t>
  </si>
  <si>
    <t>35</t>
  </si>
  <si>
    <t>162201401</t>
  </si>
  <si>
    <t>Vodorovné přemístění větví stromů listnatých do 1 km D kmene do 300 mm</t>
  </si>
  <si>
    <t>2022764432</t>
  </si>
  <si>
    <t>166</t>
  </si>
  <si>
    <t>162401102</t>
  </si>
  <si>
    <t>Vodorovné přemístění do 2000 m výkopku/sypaniny z horniny tř. 1 až 4 - meziskládka</t>
  </si>
  <si>
    <t>-662570801</t>
  </si>
  <si>
    <t>237,4*2</t>
  </si>
  <si>
    <t>33</t>
  </si>
  <si>
    <t>162701105</t>
  </si>
  <si>
    <t>Vodorovné přemístění do 10000 m výkopku/sypaniny z horniny tř. 1 až 4</t>
  </si>
  <si>
    <t>798959342</t>
  </si>
  <si>
    <t>34</t>
  </si>
  <si>
    <t>162701109</t>
  </si>
  <si>
    <t>Příplatek k vodorovnému přemístění výkopku/sypaniny z horniny tř. 1 až 4 ZKD 1000 m přes 10000 m</t>
  </si>
  <si>
    <t>-92733898</t>
  </si>
  <si>
    <t>11,35*5</t>
  </si>
  <si>
    <t>36</t>
  </si>
  <si>
    <t>167101102</t>
  </si>
  <si>
    <t>Nakládání výkopku z hornin tř. 1 až 4 přes 100 m3</t>
  </si>
  <si>
    <t>-948369932</t>
  </si>
  <si>
    <t>37</t>
  </si>
  <si>
    <t>171101101</t>
  </si>
  <si>
    <t>Uložení sypaniny z hornin soudržných do násypů zhutněných na 95 % PS</t>
  </si>
  <si>
    <t>-564757428</t>
  </si>
  <si>
    <t>237,4</t>
  </si>
  <si>
    <t>38</t>
  </si>
  <si>
    <t>171151101</t>
  </si>
  <si>
    <t>Hutnění boků násypů pro jakýkoliv sklon a míru zhutnění svahu</t>
  </si>
  <si>
    <t>953790928</t>
  </si>
  <si>
    <t>1,5*74,82</t>
  </si>
  <si>
    <t>1,6*143,6</t>
  </si>
  <si>
    <t>39</t>
  </si>
  <si>
    <t>171201201</t>
  </si>
  <si>
    <t>Uložení sypaniny na skládky</t>
  </si>
  <si>
    <t>708054492</t>
  </si>
  <si>
    <t>40</t>
  </si>
  <si>
    <t>171201211</t>
  </si>
  <si>
    <t>Poplatek za uložení odpadu ze sypaniny na skládce (skládkovné)</t>
  </si>
  <si>
    <t>1567487647</t>
  </si>
  <si>
    <t>41</t>
  </si>
  <si>
    <t>174101101</t>
  </si>
  <si>
    <t>Zásyp jam, šachet rýh nebo kolem objektů sypaninou se zhutněním</t>
  </si>
  <si>
    <t>-1351587321</t>
  </si>
  <si>
    <t>(1,4*0,5+0,8*0,5/2+0,4*0,35+0,4*1/2)*143,6</t>
  </si>
  <si>
    <t>1,1*0,4*74,82</t>
  </si>
  <si>
    <t>48</t>
  </si>
  <si>
    <t>174203301</t>
  </si>
  <si>
    <t>Zásyp rýh pro drény hl do 1,1 m</t>
  </si>
  <si>
    <t>-235700247</t>
  </si>
  <si>
    <t>164</t>
  </si>
  <si>
    <t>180404111</t>
  </si>
  <si>
    <t>Založení hřišťového trávníku výsevem na vrstvě ornice</t>
  </si>
  <si>
    <t>40433751</t>
  </si>
  <si>
    <t>Mezisoučet</t>
  </si>
  <si>
    <t>3</t>
  </si>
  <si>
    <t>(143,6+8,2+4)*2</t>
  </si>
  <si>
    <t>74,82*2</t>
  </si>
  <si>
    <t>165</t>
  </si>
  <si>
    <t>005724100</t>
  </si>
  <si>
    <t>osivo směs travní parková</t>
  </si>
  <si>
    <t>kg</t>
  </si>
  <si>
    <t>1108027499</t>
  </si>
  <si>
    <t>461,24*0,03 'Přepočtené koeficientem množství</t>
  </si>
  <si>
    <t>44</t>
  </si>
  <si>
    <t>181301103</t>
  </si>
  <si>
    <t>Rozprostření ornice tl vrstvy do 200 mm pl do 500 m2 v rovině nebo ve svahu do 1:5</t>
  </si>
  <si>
    <t>359656206</t>
  </si>
  <si>
    <t>43</t>
  </si>
  <si>
    <t>181951102</t>
  </si>
  <si>
    <t>Úprava pláně v hornině tř. 1 až 4 se zhutněním</t>
  </si>
  <si>
    <t>-1994509244</t>
  </si>
  <si>
    <t>2,5*143,6</t>
  </si>
  <si>
    <t>3,6*74,82</t>
  </si>
  <si>
    <t>179</t>
  </si>
  <si>
    <t>189900001</t>
  </si>
  <si>
    <t>1967807390</t>
  </si>
  <si>
    <t>PP</t>
  </si>
  <si>
    <t>Zakládání</t>
  </si>
  <si>
    <t>51</t>
  </si>
  <si>
    <t>212752213</t>
  </si>
  <si>
    <t>Trativod z drenážních trubek plastových flexibilních D do 160 mm včetně lože otevřený výkop</t>
  </si>
  <si>
    <t>-1415545977</t>
  </si>
  <si>
    <t>140,2</t>
  </si>
  <si>
    <t>52</t>
  </si>
  <si>
    <t>286112250</t>
  </si>
  <si>
    <t>trubka drenážní flexibilní PipeLife D 160 mm</t>
  </si>
  <si>
    <t>1698038282</t>
  </si>
  <si>
    <t>146</t>
  </si>
  <si>
    <t>275321211</t>
  </si>
  <si>
    <t>Základové patky ze ŽB bez zvýšených nároků na prostředí tř. C 12/15</t>
  </si>
  <si>
    <t>1817813063</t>
  </si>
  <si>
    <t>0,3*0,3*0,1*6</t>
  </si>
  <si>
    <t>147</t>
  </si>
  <si>
    <t>275321311</t>
  </si>
  <si>
    <t>Základové patky ze ŽB bez zvýšených nároků na prostředí tř. C 16/20</t>
  </si>
  <si>
    <t>1246104217</t>
  </si>
  <si>
    <t>0,3*0,3*0,9*6</t>
  </si>
  <si>
    <t>148</t>
  </si>
  <si>
    <t>275351121</t>
  </si>
  <si>
    <t>Zřízení bednění základových patek</t>
  </si>
  <si>
    <t>-148494096</t>
  </si>
  <si>
    <t>0,3*4*1,1*6</t>
  </si>
  <si>
    <t>149</t>
  </si>
  <si>
    <t>275351122</t>
  </si>
  <si>
    <t>Odstranění bednění základových patek</t>
  </si>
  <si>
    <t>-1772357215</t>
  </si>
  <si>
    <t>150</t>
  </si>
  <si>
    <t>275361221</t>
  </si>
  <si>
    <t>Výztuž základových patek betonářskou ocelí 10 216 (E)</t>
  </si>
  <si>
    <t>610853776</t>
  </si>
  <si>
    <t>0,006*0,006*3,14*8,5*4*6</t>
  </si>
  <si>
    <t>0,023*0,1</t>
  </si>
  <si>
    <t>151</t>
  </si>
  <si>
    <t>275361821</t>
  </si>
  <si>
    <t>Výztuž základových patek betonářskou ocelí 10 505 (R)</t>
  </si>
  <si>
    <t>2008109696</t>
  </si>
  <si>
    <t>Svislé a kompletní konstrukce</t>
  </si>
  <si>
    <t>168</t>
  </si>
  <si>
    <t>311321311</t>
  </si>
  <si>
    <t>Nosná zeď ze ŽB tř. C 16/20 bez výztuže - dobetonávky čel propustků</t>
  </si>
  <si>
    <t>-1198841227</t>
  </si>
  <si>
    <t>0,3*1,2*0,3</t>
  </si>
  <si>
    <t>169</t>
  </si>
  <si>
    <t>311351121</t>
  </si>
  <si>
    <t>Zřízení oboustranného bednění nosných nadzákladových zdí</t>
  </si>
  <si>
    <t>1312185135</t>
  </si>
  <si>
    <t>0,3*2+1,2*2</t>
  </si>
  <si>
    <t>170</t>
  </si>
  <si>
    <t>311351122</t>
  </si>
  <si>
    <t>Odstranění oboustranného bednění nosných nadzákladových zdí</t>
  </si>
  <si>
    <t>627270512</t>
  </si>
  <si>
    <t>171</t>
  </si>
  <si>
    <t>311351911</t>
  </si>
  <si>
    <t>Příplatek k cenám bednění nosných nadzákladových zdí za pohledový beton</t>
  </si>
  <si>
    <t>-567339322</t>
  </si>
  <si>
    <t>1,2*0,3</t>
  </si>
  <si>
    <t>172</t>
  </si>
  <si>
    <t>311362021</t>
  </si>
  <si>
    <t>Výztuž nosných zdí svařovanými sítěmi Kari</t>
  </si>
  <si>
    <t>186793313</t>
  </si>
  <si>
    <t>Vodorovné konstrukce</t>
  </si>
  <si>
    <t>79</t>
  </si>
  <si>
    <t>451317777</t>
  </si>
  <si>
    <t>Podklad nebo lože pod přídlažbu vodorovný nebo do sklonu 1:5 z betonu prostého tl do 100 mm</t>
  </si>
  <si>
    <t>-926830791</t>
  </si>
  <si>
    <t>(143,6+74,82)*0,3</t>
  </si>
  <si>
    <t>53</t>
  </si>
  <si>
    <t>451572111</t>
  </si>
  <si>
    <t>Lože pod potrubí otevřený výkop z kameniva drobného těženého</t>
  </si>
  <si>
    <t>1928651517</t>
  </si>
  <si>
    <t>143,6*1,0*0,1+140,2*0,3*0,2+143,6*0,5*0,1</t>
  </si>
  <si>
    <t>74,82*0,5*0,5+0,4*0,4*6*0,1</t>
  </si>
  <si>
    <t>54</t>
  </si>
  <si>
    <t>452311131</t>
  </si>
  <si>
    <t>Podkladní desky z betonu prostého tř. C 12/15 otevřený výkop-ukonč.zatrubnění</t>
  </si>
  <si>
    <t>-1565661419</t>
  </si>
  <si>
    <t>1*0,6*0,1</t>
  </si>
  <si>
    <t>55</t>
  </si>
  <si>
    <t>452351101</t>
  </si>
  <si>
    <t>Bednění podkladních desek nebo bloků nebo sedlového lože otevřený výkop</t>
  </si>
  <si>
    <t>-905361059</t>
  </si>
  <si>
    <t>1,6*0,1*2</t>
  </si>
  <si>
    <t>5</t>
  </si>
  <si>
    <t>Komunikace pozemní</t>
  </si>
  <si>
    <t>80</t>
  </si>
  <si>
    <t>564871116</t>
  </si>
  <si>
    <t>Podklad ze štěrkodrtě ŠD tl. 300 mm</t>
  </si>
  <si>
    <t>60298542</t>
  </si>
  <si>
    <t>81</t>
  </si>
  <si>
    <t>573211109</t>
  </si>
  <si>
    <t>Postřik živičný spojovací z asfaltu v množství 0,50 kg/m2</t>
  </si>
  <si>
    <t>-1760424162</t>
  </si>
  <si>
    <t>143,6*1+74,82*1</t>
  </si>
  <si>
    <t>8*2*1</t>
  </si>
  <si>
    <t>1,25*2*3,14*1</t>
  </si>
  <si>
    <t>82</t>
  </si>
  <si>
    <t>577144111</t>
  </si>
  <si>
    <t>Asfaltový beton vrstva obrusná ACO 11 (ABS) tř. I tl 50 mm š do 3 m z nemodifikovaného asfaltu</t>
  </si>
  <si>
    <t>-286790785</t>
  </si>
  <si>
    <t>84</t>
  </si>
  <si>
    <t>596211110</t>
  </si>
  <si>
    <t>Kladení zámkové dlažby komunikací pro pěší tl 60 mm skupiny A pl do 50 m2</t>
  </si>
  <si>
    <t>-1461723148</t>
  </si>
  <si>
    <t>1,25*1,25*3,14+8*2,5+5,8*2</t>
  </si>
  <si>
    <t>85</t>
  </si>
  <si>
    <t>592451100</t>
  </si>
  <si>
    <t>251612452</t>
  </si>
  <si>
    <t>Poznámka k položce:
spotřeba: 50 kus/m2</t>
  </si>
  <si>
    <t>24,906-0,4*4*2-0,8*1,7+5,8*2</t>
  </si>
  <si>
    <t>86</t>
  </si>
  <si>
    <t>592451190</t>
  </si>
  <si>
    <t>-1175651482</t>
  </si>
  <si>
    <t>0,4*4*2+0,8*1,7</t>
  </si>
  <si>
    <t>87</t>
  </si>
  <si>
    <t>596211112</t>
  </si>
  <si>
    <t>Kladení zámkové dlažby komunikací pro pěší tl 60 mm skupiny A pl do 300 m2</t>
  </si>
  <si>
    <t>1045941153</t>
  </si>
  <si>
    <t>88</t>
  </si>
  <si>
    <t>1604355798</t>
  </si>
  <si>
    <t>143,6*2,35-20*0,5*2-0,8*1,85-0,8*1,35</t>
  </si>
  <si>
    <t>89</t>
  </si>
  <si>
    <t>-1840307388</t>
  </si>
  <si>
    <t>20*0,5*2+0,8*1,85+0,8*1,35</t>
  </si>
  <si>
    <t>83</t>
  </si>
  <si>
    <t>599141111</t>
  </si>
  <si>
    <t>Vyplnění spáry živičnou zálivkou</t>
  </si>
  <si>
    <t>743835146</t>
  </si>
  <si>
    <t>Trubní vedení</t>
  </si>
  <si>
    <t>167</t>
  </si>
  <si>
    <t>871310310</t>
  </si>
  <si>
    <t>Montáž kanalizačního potrubí hladkého plnostěnného SN 18-0 z polypropylenu DN 150</t>
  </si>
  <si>
    <t>-1467591566</t>
  </si>
  <si>
    <t>6,3</t>
  </si>
  <si>
    <t>62</t>
  </si>
  <si>
    <t>871390410</t>
  </si>
  <si>
    <t>Montáž kanalizačního potrubí korugovaného SN 8- 10 z polypropylenu DN 400</t>
  </si>
  <si>
    <t>-357132532</t>
  </si>
  <si>
    <t>130,4</t>
  </si>
  <si>
    <t>63</t>
  </si>
  <si>
    <t>286171020</t>
  </si>
  <si>
    <t>trubka kanalizační PP MASTER SN 8-10, dl. 1m, DN 150</t>
  </si>
  <si>
    <t>18286809</t>
  </si>
  <si>
    <t>65</t>
  </si>
  <si>
    <t>286171060</t>
  </si>
  <si>
    <t>trubka kanalizační PP MASTER SN 8-10, dl. 1m, DN 400</t>
  </si>
  <si>
    <t>-668633025</t>
  </si>
  <si>
    <t>66</t>
  </si>
  <si>
    <t>286171270</t>
  </si>
  <si>
    <t>trubka kanalizační PP MASTER SN 8-10, dl.6m, DN 400</t>
  </si>
  <si>
    <t>2103367190</t>
  </si>
  <si>
    <t>130,4/6*1,1</t>
  </si>
  <si>
    <t>67</t>
  </si>
  <si>
    <t>877310410</t>
  </si>
  <si>
    <t>Montáž kolen na potrubí z PP trub korugovaných DN 150</t>
  </si>
  <si>
    <t>1671276860</t>
  </si>
  <si>
    <t>68</t>
  </si>
  <si>
    <t>286173380</t>
  </si>
  <si>
    <t>koleno PRAGMA+ID 10, DN 160, 45°</t>
  </si>
  <si>
    <t>-848078845</t>
  </si>
  <si>
    <t>69</t>
  </si>
  <si>
    <t>877355121</t>
  </si>
  <si>
    <t>Výřez a montáž tvarovek odbočných na potrubí z kanalizačních trub z PVC DN 200</t>
  </si>
  <si>
    <t>1977284427</t>
  </si>
  <si>
    <t>56</t>
  </si>
  <si>
    <t>892421111</t>
  </si>
  <si>
    <t>Tlaková zkouška vodou potrubí DN 400 nebo 500</t>
  </si>
  <si>
    <t>-2077974292</t>
  </si>
  <si>
    <t>57</t>
  </si>
  <si>
    <t>892442111</t>
  </si>
  <si>
    <t>Zabezpečení konců potrubí DN nad 300 do 600 při tlakových zkouškách vodou</t>
  </si>
  <si>
    <t>-1183721992</t>
  </si>
  <si>
    <t>74</t>
  </si>
  <si>
    <t>894812001</t>
  </si>
  <si>
    <t>Uliční vpust - šachta z PP šachtové dno DN 400/150 přímý tok</t>
  </si>
  <si>
    <t>1592913104</t>
  </si>
  <si>
    <t>75</t>
  </si>
  <si>
    <t>894812031</t>
  </si>
  <si>
    <t>Uliční vpust z PP DN 400 šachtová roura korugovaná bez hrdla světlé hloubky 1000 mm</t>
  </si>
  <si>
    <t>-623042617</t>
  </si>
  <si>
    <t>76</t>
  </si>
  <si>
    <t>894812041</t>
  </si>
  <si>
    <t>Příplatek k rourám revizní a čistící šachty z PP DN 400 za uříznutí šachtové roury</t>
  </si>
  <si>
    <t>18674422</t>
  </si>
  <si>
    <t>77</t>
  </si>
  <si>
    <t>894812063</t>
  </si>
  <si>
    <t>Uliční vpust z PP DN 400 mříž litinová s vybíratelným košem pro zatížení 40 t</t>
  </si>
  <si>
    <t>-1375348252</t>
  </si>
  <si>
    <t>70</t>
  </si>
  <si>
    <t>894812329</t>
  </si>
  <si>
    <t>Revizní a čistící šachta z PP typ DN 600/400 šachtové dno průtočné</t>
  </si>
  <si>
    <t>-1216950829</t>
  </si>
  <si>
    <t>71</t>
  </si>
  <si>
    <t>894812331</t>
  </si>
  <si>
    <t>Revizní a čistící šachta z PP DN 600 šachtová roura korugovaná světlé hloubky 1000 mm</t>
  </si>
  <si>
    <t>-901143931</t>
  </si>
  <si>
    <t>72</t>
  </si>
  <si>
    <t>894812339</t>
  </si>
  <si>
    <t>Příplatek k rourám revizní a čistící šachty z PP DN 600 za uříznutí šachtové roury</t>
  </si>
  <si>
    <t>98045252</t>
  </si>
  <si>
    <t>73</t>
  </si>
  <si>
    <t>894812352</t>
  </si>
  <si>
    <t>Revizní a čistící šachta z PP DN 600 poklop litinový do 1,5 t s teleskopickým adaptérem</t>
  </si>
  <si>
    <t>-217393846</t>
  </si>
  <si>
    <t>78</t>
  </si>
  <si>
    <t>899620121</t>
  </si>
  <si>
    <t>Obetonování plastové šachty z polypropylenu betonem prostým tř. C 12/15 otevřený výkop-ukončení</t>
  </si>
  <si>
    <t>-2049845791</t>
  </si>
  <si>
    <t>Ostatní konstrukce a práce, bourání</t>
  </si>
  <si>
    <t>124</t>
  </si>
  <si>
    <t>113156201</t>
  </si>
  <si>
    <t>Bezprašné tryskání ocelovými broky vodorovných ploch od 10 m2 do 150 m2</t>
  </si>
  <si>
    <t>-1012603131</t>
  </si>
  <si>
    <t>125</t>
  </si>
  <si>
    <t>113156291</t>
  </si>
  <si>
    <t>Příplatek k tryskání ocelovými broky za plochu do 10 m2 jednotlivě</t>
  </si>
  <si>
    <t>-380400921</t>
  </si>
  <si>
    <t>99</t>
  </si>
  <si>
    <t>913411111</t>
  </si>
  <si>
    <t>Montáž a demontáž mobilní semaforové soupravy se 2 semafory</t>
  </si>
  <si>
    <t>156724096</t>
  </si>
  <si>
    <t>100</t>
  </si>
  <si>
    <t>913411211</t>
  </si>
  <si>
    <t>Příplatek k dočasné mobilní semaforové soupravě se 2 semafory za první a ZKD den použití</t>
  </si>
  <si>
    <t>1813582888</t>
  </si>
  <si>
    <t>101</t>
  </si>
  <si>
    <t>914111111</t>
  </si>
  <si>
    <t>Montáž svislé dopravní značky do velikosti 1 m2 objímkami na sloupek nebo konzolu</t>
  </si>
  <si>
    <t>1979514755</t>
  </si>
  <si>
    <t>102</t>
  </si>
  <si>
    <t>404440000</t>
  </si>
  <si>
    <t>značka dopravní svislá výstražná FeZn A1 - A30, P1,P4 700 mm</t>
  </si>
  <si>
    <t>1972965262</t>
  </si>
  <si>
    <t>103</t>
  </si>
  <si>
    <t>914511112</t>
  </si>
  <si>
    <t>Montáž sloupku dopravních značek délky do 3,5 m s betonovým základem a patkou</t>
  </si>
  <si>
    <t>911889181</t>
  </si>
  <si>
    <t>104</t>
  </si>
  <si>
    <t>404452250</t>
  </si>
  <si>
    <t>sloupek Zn 60 - 350</t>
  </si>
  <si>
    <t>722787822</t>
  </si>
  <si>
    <t>113</t>
  </si>
  <si>
    <t>915221111</t>
  </si>
  <si>
    <t>Vodorovné dopravní značení vodící čáry souvislé š 250 mm bílý plast</t>
  </si>
  <si>
    <t>1914392436</t>
  </si>
  <si>
    <t>47*2+17+22+82+142+86+21+19+16,9*4+4,1*4*2+3,7*2*2</t>
  </si>
  <si>
    <t>114</t>
  </si>
  <si>
    <t>915221121</t>
  </si>
  <si>
    <t>Vodorovné dopravní značení vodící čáry přerušované š 250 mm bílý plast</t>
  </si>
  <si>
    <t>650476573</t>
  </si>
  <si>
    <t>62+16*2+17+18+15+9</t>
  </si>
  <si>
    <t>115</t>
  </si>
  <si>
    <t>915221122</t>
  </si>
  <si>
    <t>Vodorovné dopravní značení vodící čáry  š 250 mm žlutý plast</t>
  </si>
  <si>
    <t>1783879969</t>
  </si>
  <si>
    <t>64</t>
  </si>
  <si>
    <t>116</t>
  </si>
  <si>
    <t>915231111</t>
  </si>
  <si>
    <t>Vodorovné dopravní značení přechody pro chodce, šipky, symboly bílý plast</t>
  </si>
  <si>
    <t>1488336894</t>
  </si>
  <si>
    <t>3*1,5*2*2+12+4+4,2*4*2</t>
  </si>
  <si>
    <t>110</t>
  </si>
  <si>
    <t>915611111</t>
  </si>
  <si>
    <t>Předznačení vodorovného liniového značení</t>
  </si>
  <si>
    <t>-765605119</t>
  </si>
  <si>
    <t>598,2+153+64</t>
  </si>
  <si>
    <t>111</t>
  </si>
  <si>
    <t>915621111</t>
  </si>
  <si>
    <t>Předznačení vodorovného plošného značení</t>
  </si>
  <si>
    <t>-850397942</t>
  </si>
  <si>
    <t>95</t>
  </si>
  <si>
    <t>916131112</t>
  </si>
  <si>
    <t>Osazení betonové přídlažby bez boční opěry do lože z betonu prostého</t>
  </si>
  <si>
    <t>-856740101</t>
  </si>
  <si>
    <t>143,6+74,82</t>
  </si>
  <si>
    <t>96</t>
  </si>
  <si>
    <t>592185840</t>
  </si>
  <si>
    <t>přídlažba 50x25x8 cm</t>
  </si>
  <si>
    <t>1799501379</t>
  </si>
  <si>
    <t>(143,6+74,82)*2*1,05</t>
  </si>
  <si>
    <t>90</t>
  </si>
  <si>
    <t>916131213</t>
  </si>
  <si>
    <t>Osazení silničního obrubníku betonového stojatého s boční opěrou do lože z betonu prostého</t>
  </si>
  <si>
    <t>-901254423</t>
  </si>
  <si>
    <t>91</t>
  </si>
  <si>
    <t>592174500</t>
  </si>
  <si>
    <t>obrubník betonový chodníkový ABO 1-15 100x15x30 cm</t>
  </si>
  <si>
    <t>-1422054149</t>
  </si>
  <si>
    <t>(143,6+74,82)*1,05</t>
  </si>
  <si>
    <t>92</t>
  </si>
  <si>
    <t>916231213</t>
  </si>
  <si>
    <t>Osazení chodníkového obrubníku betonového stojatého s boční opěrou do lože z betonu prostého</t>
  </si>
  <si>
    <t>-122304103</t>
  </si>
  <si>
    <t>143,6+74,82-5,8+2,1</t>
  </si>
  <si>
    <t>93</t>
  </si>
  <si>
    <t>592174100</t>
  </si>
  <si>
    <t>obrubník betonový chodníkový ABO 100/10/25 II nat 100x10x25 cm</t>
  </si>
  <si>
    <t>1458681079</t>
  </si>
  <si>
    <t>(143,6+74,82-5,8+2,1)*1,05</t>
  </si>
  <si>
    <t>94</t>
  </si>
  <si>
    <t>916991121</t>
  </si>
  <si>
    <t>Lože pod obrubníky, krajníky nebo obruby z dlažebních kostek z betonu prostého</t>
  </si>
  <si>
    <t>-126855995</t>
  </si>
  <si>
    <t>(143,6+74,82)*0,3*0,3</t>
  </si>
  <si>
    <t>(143,6+74,82-5,8+2,1)*0,3*0,3</t>
  </si>
  <si>
    <t>127</t>
  </si>
  <si>
    <t>919735111</t>
  </si>
  <si>
    <t>Řezání stávajícího živičného krytu hl do 50 mm</t>
  </si>
  <si>
    <t>-101736227</t>
  </si>
  <si>
    <t>176</t>
  </si>
  <si>
    <t>919735114</t>
  </si>
  <si>
    <t>Řezání stávajícího živičného krytu hl do 200 mm</t>
  </si>
  <si>
    <t>-1857340616</t>
  </si>
  <si>
    <t>8*2+2,5*3,14</t>
  </si>
  <si>
    <t>97</t>
  </si>
  <si>
    <t>935111211</t>
  </si>
  <si>
    <t>Osazení příkopového žlabu do štěrkopísku tl 100 mm z betonových tvárnic š 800 mm</t>
  </si>
  <si>
    <t>-1950615049</t>
  </si>
  <si>
    <t>98</t>
  </si>
  <si>
    <t>592275140</t>
  </si>
  <si>
    <t>žlabovka betonová TBM 1/65-33 33x63x15 cm</t>
  </si>
  <si>
    <t>714000169</t>
  </si>
  <si>
    <t>6*3*1,05</t>
  </si>
  <si>
    <t>152</t>
  </si>
  <si>
    <t>953961114</t>
  </si>
  <si>
    <t>Kotvy chemickým tmelem M 16 hl 125 mm do betonu, ŽB nebo kamene s vyvrtáním otvoru</t>
  </si>
  <si>
    <t>1298339123</t>
  </si>
  <si>
    <t>(5,8*2+2,3*2)*2</t>
  </si>
  <si>
    <t>178</t>
  </si>
  <si>
    <t>955990001</t>
  </si>
  <si>
    <t>Sanace stávajícího schodiště spec.ep.maltou</t>
  </si>
  <si>
    <t>-1452948553</t>
  </si>
  <si>
    <t>139</t>
  </si>
  <si>
    <t>966006221</t>
  </si>
  <si>
    <t>Odstranění plastových sloupků</t>
  </si>
  <si>
    <t>2023599988</t>
  </si>
  <si>
    <t>128</t>
  </si>
  <si>
    <t>966008112</t>
  </si>
  <si>
    <t>Bourání trubního propustku do DN 500</t>
  </si>
  <si>
    <t>-1101122344</t>
  </si>
  <si>
    <t>118</t>
  </si>
  <si>
    <t>966008212</t>
  </si>
  <si>
    <t>Bourání odvodňovacího žlabu z betonových příkopových tvárnic š do 800 mm</t>
  </si>
  <si>
    <t>405051385</t>
  </si>
  <si>
    <t>143,6+6</t>
  </si>
  <si>
    <t>50</t>
  </si>
  <si>
    <t>981011715</t>
  </si>
  <si>
    <t>Demolice autobusové zastávky postupným rozebíráním</t>
  </si>
  <si>
    <t>-815682684</t>
  </si>
  <si>
    <t>2*3,8*2,7</t>
  </si>
  <si>
    <t>173</t>
  </si>
  <si>
    <t>990001111</t>
  </si>
  <si>
    <t>Pročistění propustku na začátku stavby</t>
  </si>
  <si>
    <t>kpl</t>
  </si>
  <si>
    <t>-1545379271</t>
  </si>
  <si>
    <t>Pročistění propustku na začítku stavby</t>
  </si>
  <si>
    <t>174</t>
  </si>
  <si>
    <t>990001112</t>
  </si>
  <si>
    <t>Informační tabule - publicita+ informační</t>
  </si>
  <si>
    <t>1238306119</t>
  </si>
  <si>
    <t>175</t>
  </si>
  <si>
    <t>990001113</t>
  </si>
  <si>
    <t>Čistění komunikace v průběhu stavby</t>
  </si>
  <si>
    <t>1048489898</t>
  </si>
  <si>
    <t>181</t>
  </si>
  <si>
    <t>990001114</t>
  </si>
  <si>
    <t>Přechodné dopr.značení - schéma B2</t>
  </si>
  <si>
    <t>-135324293</t>
  </si>
  <si>
    <t>997</t>
  </si>
  <si>
    <t>Přesun sutě</t>
  </si>
  <si>
    <t>131</t>
  </si>
  <si>
    <t>997221571</t>
  </si>
  <si>
    <t>Vodorovná doprava vybouraných hmot do 1 km</t>
  </si>
  <si>
    <t>-1385128929</t>
  </si>
  <si>
    <t>132</t>
  </si>
  <si>
    <t>997221579</t>
  </si>
  <si>
    <t>Příplatek ZKD 1 km u vodorovné dopravy vybouraných hmot</t>
  </si>
  <si>
    <t>2051226559</t>
  </si>
  <si>
    <t>30,68*5</t>
  </si>
  <si>
    <t>133</t>
  </si>
  <si>
    <t>997221612</t>
  </si>
  <si>
    <t>Nakládání vybouraných hmot na dopravní prostředky pro vodorovnou dopravu</t>
  </si>
  <si>
    <t>1590079937</t>
  </si>
  <si>
    <t>134</t>
  </si>
  <si>
    <t>997221815</t>
  </si>
  <si>
    <t>Poplatek za uložení betonového odpadu na skládce (skládkovné)</t>
  </si>
  <si>
    <t>1584932984</t>
  </si>
  <si>
    <t>137</t>
  </si>
  <si>
    <t>997221825</t>
  </si>
  <si>
    <t>Poplatek za uložení železobetonového odpadu na skládce (skládkovné)</t>
  </si>
  <si>
    <t>-1416540170</t>
  </si>
  <si>
    <t>135</t>
  </si>
  <si>
    <t>997221845</t>
  </si>
  <si>
    <t>Poplatek za uložení asfaltového odpadu bez obsahu dehtu na skládce (skládkovné)</t>
  </si>
  <si>
    <t>1346862408</t>
  </si>
  <si>
    <t>998</t>
  </si>
  <si>
    <t>Přesun hmot</t>
  </si>
  <si>
    <t>142</t>
  </si>
  <si>
    <t>998223011</t>
  </si>
  <si>
    <t>Přesun hmot pro pozemní komunikace s krytem dlážděným</t>
  </si>
  <si>
    <t>1033200325</t>
  </si>
  <si>
    <t>143</t>
  </si>
  <si>
    <t>998223091</t>
  </si>
  <si>
    <t>Příplatek k přesunu hmot pro pozemní komunikace s krytem dlážděným za zvětšený přesun do 1000 m</t>
  </si>
  <si>
    <t>1353017129</t>
  </si>
  <si>
    <t>PSV</t>
  </si>
  <si>
    <t>Práce a dodávky PSV</t>
  </si>
  <si>
    <t>767</t>
  </si>
  <si>
    <t>Konstrukce zámečnické</t>
  </si>
  <si>
    <t>153</t>
  </si>
  <si>
    <t>767590110</t>
  </si>
  <si>
    <t>Montáž podlahového roštu svařovaného pod autobus.přístřešek</t>
  </si>
  <si>
    <t>1563429092</t>
  </si>
  <si>
    <t>22,4*(5,55*2+2,0*7)*1,05</t>
  </si>
  <si>
    <t>6,38*(5,55*2+2,0*2)*1,05</t>
  </si>
  <si>
    <t>425*5,55*2</t>
  </si>
  <si>
    <t>154</t>
  </si>
  <si>
    <t>130107520</t>
  </si>
  <si>
    <t>ocel profilová IPE, v jakosti 11 375, h=200 mm</t>
  </si>
  <si>
    <t>32</t>
  </si>
  <si>
    <t>149387547</t>
  </si>
  <si>
    <t>Poznámka k položce:
Hmotnost: 23,00 kg/m</t>
  </si>
  <si>
    <t>22,4*(5,55*2+2,0*7)*1,05/1000</t>
  </si>
  <si>
    <t>155</t>
  </si>
  <si>
    <t>130104280</t>
  </si>
  <si>
    <t>úhelník ocelový rovnostranný, v jakosti 11 375, 70 x 70 x 6 mm</t>
  </si>
  <si>
    <t>1689973079</t>
  </si>
  <si>
    <t>Poznámka k položce:
Hmotnost: 6,40 kg/m</t>
  </si>
  <si>
    <t>6,38*(5,55*2+2,0*2)*1,05/1000</t>
  </si>
  <si>
    <t>156</t>
  </si>
  <si>
    <t>136112180</t>
  </si>
  <si>
    <t>plech tlustý hladký jakost S 235 JR, 5x1000x2000 mm</t>
  </si>
  <si>
    <t>-1468757548</t>
  </si>
  <si>
    <t>Poznámka k položce:
Hmotnost 80 kg/kus</t>
  </si>
  <si>
    <t>425*5,55*2/1000</t>
  </si>
  <si>
    <t>157</t>
  </si>
  <si>
    <t>767995117</t>
  </si>
  <si>
    <t>Montáž atypických zámečnických konstrukcí hmotnosti do 500 kg</t>
  </si>
  <si>
    <t>-1410288890</t>
  </si>
  <si>
    <t>1500</t>
  </si>
  <si>
    <t>158</t>
  </si>
  <si>
    <t>999011111</t>
  </si>
  <si>
    <t>Autobusový přístřešek 1,4*3,0 m včetně lavičky-viz ilustr.foto-trubk.ocel.kce, žárově pozinkováno,výplně nerozbitný polykarbonát</t>
  </si>
  <si>
    <t>soubor</t>
  </si>
  <si>
    <t>-2120107804</t>
  </si>
  <si>
    <t>Prosklený autobusový přístřešek s hliníkovým profilem 1,4*3,0 m</t>
  </si>
  <si>
    <t>783</t>
  </si>
  <si>
    <t>Dokončovací práce - nátěry</t>
  </si>
  <si>
    <t>160</t>
  </si>
  <si>
    <t>783301311</t>
  </si>
  <si>
    <t>Odmaštění zámečnických konstrukcí vodou ředitelným odmašťovačem-rošt pod autobus.přístřeškem</t>
  </si>
  <si>
    <t>-243689376</t>
  </si>
  <si>
    <t>(5,8*2+2,3*7)*0,8+5,55*2*2</t>
  </si>
  <si>
    <t>161</t>
  </si>
  <si>
    <t>783301401</t>
  </si>
  <si>
    <t>Ometení zámečnických konstrukcí</t>
  </si>
  <si>
    <t>2069268154</t>
  </si>
  <si>
    <t>162</t>
  </si>
  <si>
    <t>783314101</t>
  </si>
  <si>
    <t>Základní jednonásobný syntetický nátěr zámečnických konstrukcí</t>
  </si>
  <si>
    <t>-1873390286</t>
  </si>
  <si>
    <t>163</t>
  </si>
  <si>
    <t>783317101</t>
  </si>
  <si>
    <t>Krycí jednonásobný syntetický standardní nátěr zámečnických konstrukcí</t>
  </si>
  <si>
    <t>-562631872</t>
  </si>
  <si>
    <t>182</t>
  </si>
  <si>
    <t>783990001</t>
  </si>
  <si>
    <t>Úpravy stožádů SSZ dle standard města Bohumín</t>
  </si>
  <si>
    <t>804911200</t>
  </si>
  <si>
    <t>Úpravy stožádů SSZ dle standard města Bohumín (viz TZ)</t>
  </si>
  <si>
    <t>VRN</t>
  </si>
  <si>
    <t>Vedlejší rozpočtové náklady</t>
  </si>
  <si>
    <t>VRN1</t>
  </si>
  <si>
    <t>Průzkumné, geodetické a projektové práce</t>
  </si>
  <si>
    <t>012002000</t>
  </si>
  <si>
    <t>1024</t>
  </si>
  <si>
    <t>-1809777136</t>
  </si>
  <si>
    <t>180</t>
  </si>
  <si>
    <t>012002001</t>
  </si>
  <si>
    <t>Geodetické práce-geometrický plán pro vklad do KN</t>
  </si>
  <si>
    <t>-503671318</t>
  </si>
  <si>
    <t>7</t>
  </si>
  <si>
    <t>013254000</t>
  </si>
  <si>
    <t>Dokumentace skutečného provedení stavby</t>
  </si>
  <si>
    <t>1361308236</t>
  </si>
  <si>
    <t>VRN3</t>
  </si>
  <si>
    <t>Zařízení staveniště</t>
  </si>
  <si>
    <t>030001000</t>
  </si>
  <si>
    <t>-901609055</t>
  </si>
  <si>
    <t>VRN4</t>
  </si>
  <si>
    <t>Inženýrská činnost</t>
  </si>
  <si>
    <t>043002000</t>
  </si>
  <si>
    <t>1389928383</t>
  </si>
  <si>
    <t>VRN7</t>
  </si>
  <si>
    <t>Provozní vlivy</t>
  </si>
  <si>
    <t>070001000</t>
  </si>
  <si>
    <t>-629626275</t>
  </si>
  <si>
    <t>6</t>
  </si>
  <si>
    <t>072002000</t>
  </si>
  <si>
    <t>Silniční provoz</t>
  </si>
  <si>
    <t>1673940154</t>
  </si>
  <si>
    <t>SO 401 - SSZ</t>
  </si>
  <si>
    <t>M - Práce a dodávky M</t>
  </si>
  <si>
    <t xml:space="preserve">    22-M - Montáže technologických zařízení pro dopravní stavby</t>
  </si>
  <si>
    <t>Práce a dodávky M</t>
  </si>
  <si>
    <t>22-M</t>
  </si>
  <si>
    <t>Montáže technologických zařízení pro dopravní stavby</t>
  </si>
  <si>
    <t>SO 401 SSZ - samostatný rozpočet</t>
  </si>
  <si>
    <t>1687399833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</si>
  <si>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</si>
  <si>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</si>
  <si>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</si>
  <si>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</si>
  <si>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</si>
  <si>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</si>
  <si>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</si>
  <si>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</si>
  <si>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</si>
  <si>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</si>
  <si>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</si>
  <si>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</si>
  <si>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</si>
  <si>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</si>
  <si>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</si>
  <si>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</si>
  <si>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</si>
  <si>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</si>
  <si>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</si>
  <si>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</si>
  <si>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</si>
  <si>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</si>
  <si>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</si>
  <si>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</si>
  <si>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</si>
  <si>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</si>
  <si>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</si>
  <si>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</si>
  <si>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</si>
  <si>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</si>
  <si>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</si>
  <si>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</si>
  <si>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</si>
  <si>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</si>
  <si>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</si>
  <si>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</si>
  <si>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</si>
  <si>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</si>
  <si>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</si>
  <si>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</si>
  <si>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</si>
  <si>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</si>
  <si>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</si>
  <si>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</si>
  <si>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</si>
  <si>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</si>
  <si>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</si>
  <si>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</si>
  <si>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</si>
  <si>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</si>
  <si>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</si>
  <si>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</si>
  <si>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</si>
  <si>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</si>
  <si>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</si>
  <si>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</si>
  <si>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</si>
  <si>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</si>
  <si>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</si>
  <si>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</si>
  <si>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</si>
  <si>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</si>
  <si>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</si>
  <si>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</si>
  <si>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</si>
  <si>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</si>
  <si>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</si>
  <si>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</si>
  <si>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</si>
  <si>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</si>
  <si>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</si>
  <si>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</si>
  <si>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</si>
  <si>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</si>
  <si>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</si>
  <si>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</si>
  <si>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</si>
  <si>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</si>
  <si>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</si>
  <si>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</si>
  <si>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</si>
  <si>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</si>
  <si>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</si>
  <si>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</si>
  <si>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</si>
  <si>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</si>
  <si>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</si>
  <si>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</si>
  <si>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</si>
  <si>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</si>
  <si>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</si>
  <si>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</si>
  <si>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</si>
  <si>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</si>
  <si>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</si>
  <si>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</si>
  <si>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</si>
  <si>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</si>
  <si>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</si>
  <si>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</si>
  <si>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</si>
  <si>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</si>
  <si>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</si>
  <si>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</si>
  <si>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</si>
  <si>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</si>
  <si>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</si>
  <si>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</si>
  <si>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</si>
  <si>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</si>
  <si>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</si>
  <si>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</si>
  <si>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</si>
  <si>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</si>
  <si>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</si>
  <si>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</si>
  <si>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</si>
  <si>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</si>
  <si>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</si>
  <si>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</si>
  <si>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</si>
  <si>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</si>
  <si>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</si>
  <si>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</si>
  <si>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</si>
  <si>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</si>
  <si>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</si>
  <si>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</si>
  <si>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</si>
  <si>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</si>
  <si>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</si>
  <si>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</si>
  <si>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</si>
  <si>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</si>
  <si>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</si>
  <si>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</si>
  <si>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</si>
  <si>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</si>
  <si>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</si>
  <si>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</si>
  <si>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</si>
  <si>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</si>
  <si>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</si>
  <si>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</si>
  <si>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</si>
  <si>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</si>
  <si>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</si>
  <si>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</si>
  <si>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</si>
  <si>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</si>
  <si>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</si>
  <si>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</si>
  <si>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</si>
  <si>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</si>
  <si>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</si>
  <si>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</si>
  <si>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</si>
  <si>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</si>
  <si>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</si>
  <si>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</si>
  <si>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</si>
  <si>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</si>
  <si>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</si>
  <si>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</si>
  <si>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</si>
  <si>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</si>
  <si>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</si>
  <si>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</si>
  <si>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</si>
  <si>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</si>
  <si>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</si>
  <si>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</si>
  <si>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</si>
  <si>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</si>
  <si>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</si>
  <si>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</si>
  <si>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</si>
  <si>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</si>
  <si>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</si>
  <si>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</si>
  <si>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</si>
  <si>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</si>
  <si>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</si>
  <si>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Dodávka, naložení a dovoz chybějící ornice</t>
  </si>
  <si>
    <t>dlažba skladebná např. HOLLAND HBB 20x10x6 cm přírodní</t>
  </si>
  <si>
    <t>dlažba zámková např. PROMENÁDA slepecká 20x10x6 cm barevná</t>
  </si>
  <si>
    <t xml:space="preserve">Geodetické práce-geodetické zaměření </t>
  </si>
  <si>
    <t>Zkoušky a ostatní měření a zaměření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</si>
</sst>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7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166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166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6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6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6" fontId="0" fillId="0" borderId="28" xfId="0" applyNumberFormat="1" applyFont="1" applyBorder="1" applyAlignment="1" applyProtection="1">
      <alignment vertical="center"/>
      <protection locked="0"/>
    </xf>
    <xf numFmtId="166" fontId="0" fillId="5" borderId="28" xfId="0" applyNumberFormat="1" applyFont="1" applyFill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6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6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6" fontId="35" fillId="0" borderId="28" xfId="0" applyNumberFormat="1" applyFont="1" applyBorder="1" applyAlignment="1" applyProtection="1">
      <alignment vertical="center"/>
      <protection locked="0"/>
    </xf>
    <xf numFmtId="166" fontId="35" fillId="5" borderId="28" xfId="0" applyNumberFormat="1" applyFont="1" applyFill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6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7" fillId="0" borderId="0" xfId="0" applyFont="1" applyAlignment="1">
      <alignment horizontal="left" vertical="center" wrapText="1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K6" sqref="K6:AO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1" t="s">
        <v>8</v>
      </c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9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3" t="s">
        <v>16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28"/>
      <c r="AQ5" s="30"/>
      <c r="BE5" s="341" t="s">
        <v>17</v>
      </c>
      <c r="BS5" s="23" t="s">
        <v>9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10" t="s">
        <v>19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28"/>
      <c r="AQ6" s="30"/>
      <c r="BE6" s="342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42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42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2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42"/>
      <c r="BS10" s="23" t="s">
        <v>9</v>
      </c>
    </row>
    <row r="11" spans="1:74" ht="18.399999999999999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42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2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31</v>
      </c>
      <c r="AO13" s="28"/>
      <c r="AP13" s="28"/>
      <c r="AQ13" s="30"/>
      <c r="BE13" s="342"/>
      <c r="BS13" s="23" t="s">
        <v>9</v>
      </c>
    </row>
    <row r="14" spans="1:74" ht="15">
      <c r="B14" s="27"/>
      <c r="C14" s="28"/>
      <c r="D14" s="28"/>
      <c r="E14" s="312" t="s">
        <v>31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42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2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5</v>
      </c>
      <c r="AO16" s="28"/>
      <c r="AP16" s="28"/>
      <c r="AQ16" s="30"/>
      <c r="BE16" s="342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42"/>
      <c r="BS17" s="23" t="s">
        <v>34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2"/>
      <c r="BS18" s="23" t="s">
        <v>9</v>
      </c>
    </row>
    <row r="19" spans="2:71" ht="14.45" customHeight="1">
      <c r="B19" s="27"/>
      <c r="C19" s="28"/>
      <c r="D19" s="36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2"/>
      <c r="BS19" s="23" t="s">
        <v>36</v>
      </c>
    </row>
    <row r="20" spans="2:71" ht="16.5" customHeight="1">
      <c r="B20" s="27"/>
      <c r="C20" s="28"/>
      <c r="D20" s="28"/>
      <c r="E20" s="314" t="s">
        <v>5</v>
      </c>
      <c r="F20" s="314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28"/>
      <c r="AP20" s="28"/>
      <c r="AQ20" s="30"/>
      <c r="BE20" s="342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2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2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5">
        <f>ROUND(AG51,15)</f>
        <v>0</v>
      </c>
      <c r="AL23" s="316"/>
      <c r="AM23" s="316"/>
      <c r="AN23" s="316"/>
      <c r="AO23" s="316"/>
      <c r="AP23" s="41"/>
      <c r="AQ23" s="44"/>
      <c r="BE23" s="342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2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7" t="s">
        <v>38</v>
      </c>
      <c r="M25" s="317"/>
      <c r="N25" s="317"/>
      <c r="O25" s="317"/>
      <c r="P25" s="41"/>
      <c r="Q25" s="41"/>
      <c r="R25" s="41"/>
      <c r="S25" s="41"/>
      <c r="T25" s="41"/>
      <c r="U25" s="41"/>
      <c r="V25" s="41"/>
      <c r="W25" s="317" t="s">
        <v>39</v>
      </c>
      <c r="X25" s="317"/>
      <c r="Y25" s="317"/>
      <c r="Z25" s="317"/>
      <c r="AA25" s="317"/>
      <c r="AB25" s="317"/>
      <c r="AC25" s="317"/>
      <c r="AD25" s="317"/>
      <c r="AE25" s="317"/>
      <c r="AF25" s="41"/>
      <c r="AG25" s="41"/>
      <c r="AH25" s="41"/>
      <c r="AI25" s="41"/>
      <c r="AJ25" s="41"/>
      <c r="AK25" s="317" t="s">
        <v>40</v>
      </c>
      <c r="AL25" s="317"/>
      <c r="AM25" s="317"/>
      <c r="AN25" s="317"/>
      <c r="AO25" s="317"/>
      <c r="AP25" s="41"/>
      <c r="AQ25" s="44"/>
      <c r="BE25" s="342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07">
        <v>0.21</v>
      </c>
      <c r="M26" s="308"/>
      <c r="N26" s="308"/>
      <c r="O26" s="308"/>
      <c r="P26" s="47"/>
      <c r="Q26" s="47"/>
      <c r="R26" s="47"/>
      <c r="S26" s="47"/>
      <c r="T26" s="47"/>
      <c r="U26" s="47"/>
      <c r="V26" s="47"/>
      <c r="W26" s="309">
        <f>ROUND(AZ51,15)</f>
        <v>0</v>
      </c>
      <c r="X26" s="308"/>
      <c r="Y26" s="308"/>
      <c r="Z26" s="308"/>
      <c r="AA26" s="308"/>
      <c r="AB26" s="308"/>
      <c r="AC26" s="308"/>
      <c r="AD26" s="308"/>
      <c r="AE26" s="308"/>
      <c r="AF26" s="47"/>
      <c r="AG26" s="47"/>
      <c r="AH26" s="47"/>
      <c r="AI26" s="47"/>
      <c r="AJ26" s="47"/>
      <c r="AK26" s="309">
        <f>ROUND(AV51,2)</f>
        <v>0</v>
      </c>
      <c r="AL26" s="308"/>
      <c r="AM26" s="308"/>
      <c r="AN26" s="308"/>
      <c r="AO26" s="308"/>
      <c r="AP26" s="47"/>
      <c r="AQ26" s="49"/>
      <c r="BE26" s="342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07">
        <v>0.15</v>
      </c>
      <c r="M27" s="308"/>
      <c r="N27" s="308"/>
      <c r="O27" s="308"/>
      <c r="P27" s="47"/>
      <c r="Q27" s="47"/>
      <c r="R27" s="47"/>
      <c r="S27" s="47"/>
      <c r="T27" s="47"/>
      <c r="U27" s="47"/>
      <c r="V27" s="47"/>
      <c r="W27" s="309">
        <f>ROUND(BA51,15)</f>
        <v>0</v>
      </c>
      <c r="X27" s="308"/>
      <c r="Y27" s="308"/>
      <c r="Z27" s="308"/>
      <c r="AA27" s="308"/>
      <c r="AB27" s="308"/>
      <c r="AC27" s="308"/>
      <c r="AD27" s="308"/>
      <c r="AE27" s="308"/>
      <c r="AF27" s="47"/>
      <c r="AG27" s="47"/>
      <c r="AH27" s="47"/>
      <c r="AI27" s="47"/>
      <c r="AJ27" s="47"/>
      <c r="AK27" s="309">
        <f>ROUND(AW51,2)</f>
        <v>0</v>
      </c>
      <c r="AL27" s="308"/>
      <c r="AM27" s="308"/>
      <c r="AN27" s="308"/>
      <c r="AO27" s="308"/>
      <c r="AP27" s="47"/>
      <c r="AQ27" s="49"/>
      <c r="BE27" s="342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07">
        <v>0.21</v>
      </c>
      <c r="M28" s="308"/>
      <c r="N28" s="308"/>
      <c r="O28" s="308"/>
      <c r="P28" s="47"/>
      <c r="Q28" s="47"/>
      <c r="R28" s="47"/>
      <c r="S28" s="47"/>
      <c r="T28" s="47"/>
      <c r="U28" s="47"/>
      <c r="V28" s="47"/>
      <c r="W28" s="309">
        <f>ROUND(BB51,15)</f>
        <v>0</v>
      </c>
      <c r="X28" s="308"/>
      <c r="Y28" s="308"/>
      <c r="Z28" s="308"/>
      <c r="AA28" s="308"/>
      <c r="AB28" s="308"/>
      <c r="AC28" s="308"/>
      <c r="AD28" s="308"/>
      <c r="AE28" s="308"/>
      <c r="AF28" s="47"/>
      <c r="AG28" s="47"/>
      <c r="AH28" s="47"/>
      <c r="AI28" s="47"/>
      <c r="AJ28" s="47"/>
      <c r="AK28" s="309">
        <v>0</v>
      </c>
      <c r="AL28" s="308"/>
      <c r="AM28" s="308"/>
      <c r="AN28" s="308"/>
      <c r="AO28" s="308"/>
      <c r="AP28" s="47"/>
      <c r="AQ28" s="49"/>
      <c r="BE28" s="342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07">
        <v>0.15</v>
      </c>
      <c r="M29" s="308"/>
      <c r="N29" s="308"/>
      <c r="O29" s="308"/>
      <c r="P29" s="47"/>
      <c r="Q29" s="47"/>
      <c r="R29" s="47"/>
      <c r="S29" s="47"/>
      <c r="T29" s="47"/>
      <c r="U29" s="47"/>
      <c r="V29" s="47"/>
      <c r="W29" s="309">
        <f>ROUND(BC51,15)</f>
        <v>0</v>
      </c>
      <c r="X29" s="308"/>
      <c r="Y29" s="308"/>
      <c r="Z29" s="308"/>
      <c r="AA29" s="308"/>
      <c r="AB29" s="308"/>
      <c r="AC29" s="308"/>
      <c r="AD29" s="308"/>
      <c r="AE29" s="308"/>
      <c r="AF29" s="47"/>
      <c r="AG29" s="47"/>
      <c r="AH29" s="47"/>
      <c r="AI29" s="47"/>
      <c r="AJ29" s="47"/>
      <c r="AK29" s="309">
        <v>0</v>
      </c>
      <c r="AL29" s="308"/>
      <c r="AM29" s="308"/>
      <c r="AN29" s="308"/>
      <c r="AO29" s="308"/>
      <c r="AP29" s="47"/>
      <c r="AQ29" s="49"/>
      <c r="BE29" s="342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07">
        <v>0</v>
      </c>
      <c r="M30" s="308"/>
      <c r="N30" s="308"/>
      <c r="O30" s="308"/>
      <c r="P30" s="47"/>
      <c r="Q30" s="47"/>
      <c r="R30" s="47"/>
      <c r="S30" s="47"/>
      <c r="T30" s="47"/>
      <c r="U30" s="47"/>
      <c r="V30" s="47"/>
      <c r="W30" s="309">
        <f>ROUND(BD51,15)</f>
        <v>0</v>
      </c>
      <c r="X30" s="308"/>
      <c r="Y30" s="308"/>
      <c r="Z30" s="308"/>
      <c r="AA30" s="308"/>
      <c r="AB30" s="308"/>
      <c r="AC30" s="308"/>
      <c r="AD30" s="308"/>
      <c r="AE30" s="308"/>
      <c r="AF30" s="47"/>
      <c r="AG30" s="47"/>
      <c r="AH30" s="47"/>
      <c r="AI30" s="47"/>
      <c r="AJ30" s="47"/>
      <c r="AK30" s="309">
        <v>0</v>
      </c>
      <c r="AL30" s="308"/>
      <c r="AM30" s="308"/>
      <c r="AN30" s="308"/>
      <c r="AO30" s="308"/>
      <c r="AP30" s="47"/>
      <c r="AQ30" s="49"/>
      <c r="BE30" s="342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2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2" t="s">
        <v>49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42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15</v>
      </c>
      <c r="L41" s="3" t="str">
        <f>K5</f>
        <v>18-052401</v>
      </c>
      <c r="AR41" s="61"/>
    </row>
    <row r="42" spans="2:56" s="4" customFormat="1" ht="36.950000000000003" customHeight="1">
      <c r="B42" s="63"/>
      <c r="C42" s="64" t="s">
        <v>18</v>
      </c>
      <c r="L42" s="333" t="str">
        <f>K6</f>
        <v>Přechod pro chodce, křižovatka sil. č. I/67 + ul. Polní</v>
      </c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>Bohumín</v>
      </c>
      <c r="AI44" s="62" t="s">
        <v>24</v>
      </c>
      <c r="AM44" s="335" t="str">
        <f>IF(AN8= "","",AN8)</f>
        <v>16. 6. 2019</v>
      </c>
      <c r="AN44" s="335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>Město Bohumín</v>
      </c>
      <c r="AI46" s="62" t="s">
        <v>32</v>
      </c>
      <c r="AM46" s="336" t="str">
        <f>IF(E17="","",E17)</f>
        <v>ŠNAPKA SLUŽBY s.r.o.</v>
      </c>
      <c r="AN46" s="336"/>
      <c r="AO46" s="336"/>
      <c r="AP46" s="336"/>
      <c r="AR46" s="40"/>
      <c r="AS46" s="337" t="s">
        <v>51</v>
      </c>
      <c r="AT46" s="33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39"/>
      <c r="AT47" s="340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9"/>
      <c r="AT48" s="340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8" t="s">
        <v>52</v>
      </c>
      <c r="D49" s="319"/>
      <c r="E49" s="319"/>
      <c r="F49" s="319"/>
      <c r="G49" s="319"/>
      <c r="H49" s="70"/>
      <c r="I49" s="320" t="s">
        <v>53</v>
      </c>
      <c r="J49" s="319"/>
      <c r="K49" s="319"/>
      <c r="L49" s="319"/>
      <c r="M49" s="319"/>
      <c r="N49" s="319"/>
      <c r="O49" s="319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21" t="s">
        <v>54</v>
      </c>
      <c r="AH49" s="319"/>
      <c r="AI49" s="319"/>
      <c r="AJ49" s="319"/>
      <c r="AK49" s="319"/>
      <c r="AL49" s="319"/>
      <c r="AM49" s="319"/>
      <c r="AN49" s="320" t="s">
        <v>55</v>
      </c>
      <c r="AO49" s="319"/>
      <c r="AP49" s="319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9">
        <f>ROUND(SUM(AG52:AG53),15)</f>
        <v>0</v>
      </c>
      <c r="AH51" s="329"/>
      <c r="AI51" s="329"/>
      <c r="AJ51" s="329"/>
      <c r="AK51" s="329"/>
      <c r="AL51" s="329"/>
      <c r="AM51" s="329"/>
      <c r="AN51" s="330">
        <f>SUM(AG51,AT51)</f>
        <v>0</v>
      </c>
      <c r="AO51" s="330"/>
      <c r="AP51" s="330"/>
      <c r="AQ51" s="78" t="s">
        <v>5</v>
      </c>
      <c r="AR51" s="63"/>
      <c r="AS51" s="79">
        <f>ROUND(SUM(AS52:AS53),15)</f>
        <v>0</v>
      </c>
      <c r="AT51" s="80">
        <f>ROUND(SUM(AV51:AW51),2)</f>
        <v>0</v>
      </c>
      <c r="AU51" s="81">
        <f>ROUND(SUM(AU52:AU53),5)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ROUND(SUM(AZ52:AZ53),15)</f>
        <v>0</v>
      </c>
      <c r="BA51" s="80">
        <f>ROUND(SUM(BA52:BA53),15)</f>
        <v>0</v>
      </c>
      <c r="BB51" s="80">
        <f>ROUND(SUM(BB52:BB53),15)</f>
        <v>0</v>
      </c>
      <c r="BC51" s="80">
        <f>ROUND(SUM(BC52:BC53),15)</f>
        <v>0</v>
      </c>
      <c r="BD51" s="82">
        <f>ROUND(SUM(BD52:BD53),15)</f>
        <v>0</v>
      </c>
      <c r="BS51" s="64" t="s">
        <v>70</v>
      </c>
      <c r="BT51" s="64" t="s">
        <v>9</v>
      </c>
      <c r="BU51" s="83" t="s">
        <v>71</v>
      </c>
      <c r="BV51" s="64" t="s">
        <v>72</v>
      </c>
      <c r="BW51" s="64" t="s">
        <v>7</v>
      </c>
      <c r="BX51" s="64" t="s">
        <v>73</v>
      </c>
      <c r="CL51" s="64" t="s">
        <v>5</v>
      </c>
    </row>
    <row r="52" spans="1:91" s="5" customFormat="1" ht="16.5" customHeight="1">
      <c r="A52" s="84" t="s">
        <v>74</v>
      </c>
      <c r="B52" s="85"/>
      <c r="C52" s="86"/>
      <c r="D52" s="326" t="s">
        <v>75</v>
      </c>
      <c r="E52" s="326"/>
      <c r="F52" s="326"/>
      <c r="G52" s="326"/>
      <c r="H52" s="326"/>
      <c r="I52" s="87"/>
      <c r="J52" s="326" t="s">
        <v>76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7">
        <f>'SO 101 - Chodník s přechodem'!J27</f>
        <v>0</v>
      </c>
      <c r="AH52" s="328"/>
      <c r="AI52" s="328"/>
      <c r="AJ52" s="328"/>
      <c r="AK52" s="328"/>
      <c r="AL52" s="328"/>
      <c r="AM52" s="328"/>
      <c r="AN52" s="327">
        <f>SUM(AG52,AT52)</f>
        <v>0</v>
      </c>
      <c r="AO52" s="328"/>
      <c r="AP52" s="328"/>
      <c r="AQ52" s="88" t="s">
        <v>77</v>
      </c>
      <c r="AR52" s="85"/>
      <c r="AS52" s="89">
        <v>0</v>
      </c>
      <c r="AT52" s="90">
        <f>ROUND(SUM(AV52:AW52),2)</f>
        <v>0</v>
      </c>
      <c r="AU52" s="91">
        <f>'SO 101 - Chodník s přechodem'!P94</f>
        <v>0</v>
      </c>
      <c r="AV52" s="90">
        <f>'SO 101 - Chodník s přechodem'!J30</f>
        <v>0</v>
      </c>
      <c r="AW52" s="90">
        <f>'SO 101 - Chodník s přechodem'!J31</f>
        <v>0</v>
      </c>
      <c r="AX52" s="90">
        <f>'SO 101 - Chodník s přechodem'!J32</f>
        <v>0</v>
      </c>
      <c r="AY52" s="90">
        <f>'SO 101 - Chodník s přechodem'!J33</f>
        <v>0</v>
      </c>
      <c r="AZ52" s="90">
        <f>'SO 101 - Chodník s přechodem'!F30</f>
        <v>0</v>
      </c>
      <c r="BA52" s="90">
        <f>'SO 101 - Chodník s přechodem'!F31</f>
        <v>0</v>
      </c>
      <c r="BB52" s="90">
        <f>'SO 101 - Chodník s přechodem'!F32</f>
        <v>0</v>
      </c>
      <c r="BC52" s="90">
        <f>'SO 101 - Chodník s přechodem'!F33</f>
        <v>0</v>
      </c>
      <c r="BD52" s="92">
        <f>'SO 101 - Chodník s přechodem'!F34</f>
        <v>0</v>
      </c>
      <c r="BT52" s="93" t="s">
        <v>78</v>
      </c>
      <c r="BV52" s="93" t="s">
        <v>72</v>
      </c>
      <c r="BW52" s="93" t="s">
        <v>79</v>
      </c>
      <c r="BX52" s="93" t="s">
        <v>7</v>
      </c>
      <c r="CL52" s="93" t="s">
        <v>5</v>
      </c>
      <c r="CM52" s="93" t="s">
        <v>80</v>
      </c>
    </row>
    <row r="53" spans="1:91" s="5" customFormat="1" ht="16.5" customHeight="1">
      <c r="A53" s="84" t="s">
        <v>74</v>
      </c>
      <c r="B53" s="85"/>
      <c r="C53" s="86"/>
      <c r="D53" s="326" t="s">
        <v>81</v>
      </c>
      <c r="E53" s="326"/>
      <c r="F53" s="326"/>
      <c r="G53" s="326"/>
      <c r="H53" s="326"/>
      <c r="I53" s="87"/>
      <c r="J53" s="326" t="s">
        <v>82</v>
      </c>
      <c r="K53" s="326"/>
      <c r="L53" s="326"/>
      <c r="M53" s="326"/>
      <c r="N53" s="326"/>
      <c r="O53" s="326"/>
      <c r="P53" s="326"/>
      <c r="Q53" s="326"/>
      <c r="R53" s="326"/>
      <c r="S53" s="326"/>
      <c r="T53" s="326"/>
      <c r="U53" s="326"/>
      <c r="V53" s="326"/>
      <c r="W53" s="326"/>
      <c r="X53" s="326"/>
      <c r="Y53" s="326"/>
      <c r="Z53" s="326"/>
      <c r="AA53" s="326"/>
      <c r="AB53" s="326"/>
      <c r="AC53" s="326"/>
      <c r="AD53" s="326"/>
      <c r="AE53" s="326"/>
      <c r="AF53" s="326"/>
      <c r="AG53" s="327">
        <f>'SO 401 - SSZ'!J27</f>
        <v>0</v>
      </c>
      <c r="AH53" s="328"/>
      <c r="AI53" s="328"/>
      <c r="AJ53" s="328"/>
      <c r="AK53" s="328"/>
      <c r="AL53" s="328"/>
      <c r="AM53" s="328"/>
      <c r="AN53" s="327">
        <f>SUM(AG53,AT53)</f>
        <v>0</v>
      </c>
      <c r="AO53" s="328"/>
      <c r="AP53" s="328"/>
      <c r="AQ53" s="88" t="s">
        <v>77</v>
      </c>
      <c r="AR53" s="85"/>
      <c r="AS53" s="94">
        <v>0</v>
      </c>
      <c r="AT53" s="95">
        <f>ROUND(SUM(AV53:AW53),2)</f>
        <v>0</v>
      </c>
      <c r="AU53" s="96">
        <f>'SO 401 - SSZ'!P78</f>
        <v>0</v>
      </c>
      <c r="AV53" s="95">
        <f>'SO 401 - SSZ'!J30</f>
        <v>0</v>
      </c>
      <c r="AW53" s="95">
        <f>'SO 401 - SSZ'!J31</f>
        <v>0</v>
      </c>
      <c r="AX53" s="95">
        <f>'SO 401 - SSZ'!J32</f>
        <v>0</v>
      </c>
      <c r="AY53" s="95">
        <f>'SO 401 - SSZ'!J33</f>
        <v>0</v>
      </c>
      <c r="AZ53" s="95">
        <f>'SO 401 - SSZ'!F30</f>
        <v>0</v>
      </c>
      <c r="BA53" s="95">
        <f>'SO 401 - SSZ'!F31</f>
        <v>0</v>
      </c>
      <c r="BB53" s="95">
        <f>'SO 401 - SSZ'!F32</f>
        <v>0</v>
      </c>
      <c r="BC53" s="95">
        <f>'SO 401 - SSZ'!F33</f>
        <v>0</v>
      </c>
      <c r="BD53" s="97">
        <f>'SO 401 - SSZ'!F34</f>
        <v>0</v>
      </c>
      <c r="BT53" s="93" t="s">
        <v>78</v>
      </c>
      <c r="BV53" s="93" t="s">
        <v>72</v>
      </c>
      <c r="BW53" s="93" t="s">
        <v>83</v>
      </c>
      <c r="BX53" s="93" t="s">
        <v>7</v>
      </c>
      <c r="CL53" s="93" t="s">
        <v>5</v>
      </c>
      <c r="CM53" s="93" t="s">
        <v>80</v>
      </c>
    </row>
    <row r="54" spans="1:91" s="1" customFormat="1" ht="30" customHeight="1">
      <c r="B54" s="40"/>
      <c r="AR54" s="4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40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SO 101 - Chodník s přechodem'!C2" display="/"/>
    <hyperlink ref="A53" location="'SO 401 - SSZ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1"/>
  <sheetViews>
    <sheetView showGridLines="0" workbookViewId="0">
      <pane ySplit="1" topLeftCell="A2" activePane="bottomLeft" state="frozen"/>
      <selection pane="bottomLeft" activeCell="E4" sqref="E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84</v>
      </c>
      <c r="G1" s="348" t="s">
        <v>85</v>
      </c>
      <c r="H1" s="348"/>
      <c r="I1" s="102"/>
      <c r="J1" s="101" t="s">
        <v>86</v>
      </c>
      <c r="K1" s="100" t="s">
        <v>87</v>
      </c>
      <c r="L1" s="101" t="s">
        <v>88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1" t="s">
        <v>8</v>
      </c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9" t="str">
        <f>'Rekapitulace stavby'!K6</f>
        <v>Přechod pro chodce, křižovatka sil. č. I/67 + ul. Polní</v>
      </c>
      <c r="F7" s="350"/>
      <c r="G7" s="350"/>
      <c r="H7" s="350"/>
      <c r="I7" s="104"/>
      <c r="J7" s="28"/>
      <c r="K7" s="30"/>
    </row>
    <row r="8" spans="1:70" s="1" customFormat="1" ht="15">
      <c r="B8" s="40"/>
      <c r="C8" s="41"/>
      <c r="D8" s="36" t="s">
        <v>90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51" t="s">
        <v>91</v>
      </c>
      <c r="F9" s="352"/>
      <c r="G9" s="352"/>
      <c r="H9" s="352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16. 6. 2019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4" t="s">
        <v>5</v>
      </c>
      <c r="F24" s="314"/>
      <c r="G24" s="314"/>
      <c r="H24" s="31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ROUND(J94,15)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7">
        <f>ROUND(SUM(BE94:BE420), 15)</f>
        <v>0</v>
      </c>
      <c r="G30" s="41"/>
      <c r="H30" s="41"/>
      <c r="I30" s="118">
        <v>0.21</v>
      </c>
      <c r="J30" s="117">
        <f>ROUND(ROUND((SUM(BE94:BE420)), 15)*I30,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7">
        <f>ROUND(SUM(BF94:BF420), 15)</f>
        <v>0</v>
      </c>
      <c r="G31" s="41"/>
      <c r="H31" s="41"/>
      <c r="I31" s="118">
        <v>0.15</v>
      </c>
      <c r="J31" s="117">
        <f>ROUND(ROUND((SUM(BF94:BF420)), 15)*I31,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7">
        <f>ROUND(SUM(BG94:BG420), 15)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7">
        <f>ROUND(SUM(BH94:BH420), 15)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7">
        <f>ROUND(SUM(BI94:BI420), 15)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92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9" t="str">
        <f>E7</f>
        <v>Přechod pro chodce, křižovatka sil. č. I/67 + ul. Polní</v>
      </c>
      <c r="F45" s="350"/>
      <c r="G45" s="350"/>
      <c r="H45" s="350"/>
      <c r="I45" s="105"/>
      <c r="J45" s="41"/>
      <c r="K45" s="44"/>
    </row>
    <row r="46" spans="2:11" s="1" customFormat="1" ht="14.45" customHeight="1">
      <c r="B46" s="40"/>
      <c r="C46" s="36" t="s">
        <v>90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51" t="str">
        <f>E9</f>
        <v>SO 101 - Chodník s přechodem</v>
      </c>
      <c r="F47" s="352"/>
      <c r="G47" s="352"/>
      <c r="H47" s="352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>Bohumín</v>
      </c>
      <c r="G49" s="41"/>
      <c r="H49" s="41"/>
      <c r="I49" s="106" t="s">
        <v>24</v>
      </c>
      <c r="J49" s="107" t="str">
        <f>IF(J12="","",J12)</f>
        <v>16. 6. 2019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>Město Bohumín</v>
      </c>
      <c r="G51" s="41"/>
      <c r="H51" s="41"/>
      <c r="I51" s="106" t="s">
        <v>32</v>
      </c>
      <c r="J51" s="314" t="str">
        <f>E21</f>
        <v>ŠNAPKA SLUŽBY s.r.o.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5"/>
      <c r="J52" s="34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93</v>
      </c>
      <c r="D54" s="119"/>
      <c r="E54" s="119"/>
      <c r="F54" s="119"/>
      <c r="G54" s="119"/>
      <c r="H54" s="119"/>
      <c r="I54" s="130"/>
      <c r="J54" s="131" t="s">
        <v>94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95</v>
      </c>
      <c r="D56" s="41"/>
      <c r="E56" s="41"/>
      <c r="F56" s="41"/>
      <c r="G56" s="41"/>
      <c r="H56" s="41"/>
      <c r="I56" s="105"/>
      <c r="J56" s="115">
        <f>J94</f>
        <v>0</v>
      </c>
      <c r="K56" s="44"/>
      <c r="AU56" s="23" t="s">
        <v>96</v>
      </c>
    </row>
    <row r="57" spans="2:47" s="7" customFormat="1" ht="24.95" customHeight="1">
      <c r="B57" s="134"/>
      <c r="C57" s="135"/>
      <c r="D57" s="136" t="s">
        <v>97</v>
      </c>
      <c r="E57" s="137"/>
      <c r="F57" s="137"/>
      <c r="G57" s="137"/>
      <c r="H57" s="137"/>
      <c r="I57" s="138"/>
      <c r="J57" s="139">
        <f>J95</f>
        <v>0</v>
      </c>
      <c r="K57" s="140"/>
    </row>
    <row r="58" spans="2:47" s="8" customFormat="1" ht="19.899999999999999" customHeight="1">
      <c r="B58" s="141"/>
      <c r="C58" s="142"/>
      <c r="D58" s="143" t="s">
        <v>98</v>
      </c>
      <c r="E58" s="144"/>
      <c r="F58" s="144"/>
      <c r="G58" s="144"/>
      <c r="H58" s="144"/>
      <c r="I58" s="145"/>
      <c r="J58" s="146">
        <f>J96</f>
        <v>0</v>
      </c>
      <c r="K58" s="147"/>
    </row>
    <row r="59" spans="2:47" s="8" customFormat="1" ht="19.899999999999999" customHeight="1">
      <c r="B59" s="141"/>
      <c r="C59" s="142"/>
      <c r="D59" s="143" t="s">
        <v>99</v>
      </c>
      <c r="E59" s="144"/>
      <c r="F59" s="144"/>
      <c r="G59" s="144"/>
      <c r="H59" s="144"/>
      <c r="I59" s="145"/>
      <c r="J59" s="146">
        <f>J197</f>
        <v>0</v>
      </c>
      <c r="K59" s="147"/>
    </row>
    <row r="60" spans="2:47" s="8" customFormat="1" ht="19.899999999999999" customHeight="1">
      <c r="B60" s="141"/>
      <c r="C60" s="142"/>
      <c r="D60" s="143" t="s">
        <v>100</v>
      </c>
      <c r="E60" s="144"/>
      <c r="F60" s="144"/>
      <c r="G60" s="144"/>
      <c r="H60" s="144"/>
      <c r="I60" s="145"/>
      <c r="J60" s="146">
        <f>J213</f>
        <v>0</v>
      </c>
      <c r="K60" s="147"/>
    </row>
    <row r="61" spans="2:47" s="8" customFormat="1" ht="19.899999999999999" customHeight="1">
      <c r="B61" s="141"/>
      <c r="C61" s="142"/>
      <c r="D61" s="143" t="s">
        <v>101</v>
      </c>
      <c r="E61" s="144"/>
      <c r="F61" s="144"/>
      <c r="G61" s="144"/>
      <c r="H61" s="144"/>
      <c r="I61" s="145"/>
      <c r="J61" s="146">
        <f>J223</f>
        <v>0</v>
      </c>
      <c r="K61" s="147"/>
    </row>
    <row r="62" spans="2:47" s="8" customFormat="1" ht="19.899999999999999" customHeight="1">
      <c r="B62" s="141"/>
      <c r="C62" s="142"/>
      <c r="D62" s="143" t="s">
        <v>102</v>
      </c>
      <c r="E62" s="144"/>
      <c r="F62" s="144"/>
      <c r="G62" s="144"/>
      <c r="H62" s="144"/>
      <c r="I62" s="145"/>
      <c r="J62" s="146">
        <f>J233</f>
        <v>0</v>
      </c>
      <c r="K62" s="147"/>
    </row>
    <row r="63" spans="2:47" s="8" customFormat="1" ht="19.899999999999999" customHeight="1">
      <c r="B63" s="141"/>
      <c r="C63" s="142"/>
      <c r="D63" s="143" t="s">
        <v>103</v>
      </c>
      <c r="E63" s="144"/>
      <c r="F63" s="144"/>
      <c r="G63" s="144"/>
      <c r="H63" s="144"/>
      <c r="I63" s="145"/>
      <c r="J63" s="146">
        <f>J285</f>
        <v>0</v>
      </c>
      <c r="K63" s="147"/>
    </row>
    <row r="64" spans="2:47" s="8" customFormat="1" ht="19.899999999999999" customHeight="1">
      <c r="B64" s="141"/>
      <c r="C64" s="142"/>
      <c r="D64" s="143" t="s">
        <v>104</v>
      </c>
      <c r="E64" s="144"/>
      <c r="F64" s="144"/>
      <c r="G64" s="144"/>
      <c r="H64" s="144"/>
      <c r="I64" s="145"/>
      <c r="J64" s="146">
        <f>J308</f>
        <v>0</v>
      </c>
      <c r="K64" s="147"/>
    </row>
    <row r="65" spans="2:12" s="8" customFormat="1" ht="19.899999999999999" customHeight="1">
      <c r="B65" s="141"/>
      <c r="C65" s="142"/>
      <c r="D65" s="143" t="s">
        <v>105</v>
      </c>
      <c r="E65" s="144"/>
      <c r="F65" s="144"/>
      <c r="G65" s="144"/>
      <c r="H65" s="144"/>
      <c r="I65" s="145"/>
      <c r="J65" s="146">
        <f>J371</f>
        <v>0</v>
      </c>
      <c r="K65" s="147"/>
    </row>
    <row r="66" spans="2:12" s="8" customFormat="1" ht="19.899999999999999" customHeight="1">
      <c r="B66" s="141"/>
      <c r="C66" s="142"/>
      <c r="D66" s="143" t="s">
        <v>106</v>
      </c>
      <c r="E66" s="144"/>
      <c r="F66" s="144"/>
      <c r="G66" s="144"/>
      <c r="H66" s="144"/>
      <c r="I66" s="145"/>
      <c r="J66" s="146">
        <f>J379</f>
        <v>0</v>
      </c>
      <c r="K66" s="147"/>
    </row>
    <row r="67" spans="2:12" s="7" customFormat="1" ht="24.95" customHeight="1">
      <c r="B67" s="134"/>
      <c r="C67" s="135"/>
      <c r="D67" s="136" t="s">
        <v>107</v>
      </c>
      <c r="E67" s="137"/>
      <c r="F67" s="137"/>
      <c r="G67" s="137"/>
      <c r="H67" s="137"/>
      <c r="I67" s="138"/>
      <c r="J67" s="139">
        <f>J382</f>
        <v>0</v>
      </c>
      <c r="K67" s="140"/>
    </row>
    <row r="68" spans="2:12" s="8" customFormat="1" ht="19.899999999999999" customHeight="1">
      <c r="B68" s="141"/>
      <c r="C68" s="142"/>
      <c r="D68" s="143" t="s">
        <v>108</v>
      </c>
      <c r="E68" s="144"/>
      <c r="F68" s="144"/>
      <c r="G68" s="144"/>
      <c r="H68" s="144"/>
      <c r="I68" s="145"/>
      <c r="J68" s="146">
        <f>J383</f>
        <v>0</v>
      </c>
      <c r="K68" s="147"/>
    </row>
    <row r="69" spans="2:12" s="8" customFormat="1" ht="19.899999999999999" customHeight="1">
      <c r="B69" s="141"/>
      <c r="C69" s="142"/>
      <c r="D69" s="143" t="s">
        <v>109</v>
      </c>
      <c r="E69" s="144"/>
      <c r="F69" s="144"/>
      <c r="G69" s="144"/>
      <c r="H69" s="144"/>
      <c r="I69" s="145"/>
      <c r="J69" s="146">
        <f>J401</f>
        <v>0</v>
      </c>
      <c r="K69" s="147"/>
    </row>
    <row r="70" spans="2:12" s="7" customFormat="1" ht="24.95" customHeight="1">
      <c r="B70" s="134"/>
      <c r="C70" s="135"/>
      <c r="D70" s="136" t="s">
        <v>110</v>
      </c>
      <c r="E70" s="137"/>
      <c r="F70" s="137"/>
      <c r="G70" s="137"/>
      <c r="H70" s="137"/>
      <c r="I70" s="138"/>
      <c r="J70" s="139">
        <f>J409</f>
        <v>0</v>
      </c>
      <c r="K70" s="140"/>
    </row>
    <row r="71" spans="2:12" s="8" customFormat="1" ht="19.899999999999999" customHeight="1">
      <c r="B71" s="141"/>
      <c r="C71" s="142"/>
      <c r="D71" s="143" t="s">
        <v>111</v>
      </c>
      <c r="E71" s="144"/>
      <c r="F71" s="144"/>
      <c r="G71" s="144"/>
      <c r="H71" s="144"/>
      <c r="I71" s="145"/>
      <c r="J71" s="146">
        <f>J410</f>
        <v>0</v>
      </c>
      <c r="K71" s="147"/>
    </row>
    <row r="72" spans="2:12" s="8" customFormat="1" ht="19.899999999999999" customHeight="1">
      <c r="B72" s="141"/>
      <c r="C72" s="142"/>
      <c r="D72" s="143" t="s">
        <v>112</v>
      </c>
      <c r="E72" s="144"/>
      <c r="F72" s="144"/>
      <c r="G72" s="144"/>
      <c r="H72" s="144"/>
      <c r="I72" s="145"/>
      <c r="J72" s="146">
        <f>J414</f>
        <v>0</v>
      </c>
      <c r="K72" s="147"/>
    </row>
    <row r="73" spans="2:12" s="8" customFormat="1" ht="19.899999999999999" customHeight="1">
      <c r="B73" s="141"/>
      <c r="C73" s="142"/>
      <c r="D73" s="143" t="s">
        <v>113</v>
      </c>
      <c r="E73" s="144"/>
      <c r="F73" s="144"/>
      <c r="G73" s="144"/>
      <c r="H73" s="144"/>
      <c r="I73" s="145"/>
      <c r="J73" s="146">
        <f>J416</f>
        <v>0</v>
      </c>
      <c r="K73" s="147"/>
    </row>
    <row r="74" spans="2:12" s="8" customFormat="1" ht="19.899999999999999" customHeight="1">
      <c r="B74" s="141"/>
      <c r="C74" s="142"/>
      <c r="D74" s="143" t="s">
        <v>114</v>
      </c>
      <c r="E74" s="144"/>
      <c r="F74" s="144"/>
      <c r="G74" s="144"/>
      <c r="H74" s="144"/>
      <c r="I74" s="145"/>
      <c r="J74" s="146">
        <f>J418</f>
        <v>0</v>
      </c>
      <c r="K74" s="147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05"/>
      <c r="J75" s="41"/>
      <c r="K75" s="4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126"/>
      <c r="J76" s="56"/>
      <c r="K76" s="57"/>
    </row>
    <row r="80" spans="2:12" s="1" customFormat="1" ht="6.95" customHeight="1">
      <c r="B80" s="58"/>
      <c r="C80" s="59"/>
      <c r="D80" s="59"/>
      <c r="E80" s="59"/>
      <c r="F80" s="59"/>
      <c r="G80" s="59"/>
      <c r="H80" s="59"/>
      <c r="I80" s="127"/>
      <c r="J80" s="59"/>
      <c r="K80" s="59"/>
      <c r="L80" s="40"/>
    </row>
    <row r="81" spans="2:63" s="1" customFormat="1" ht="36.950000000000003" customHeight="1">
      <c r="B81" s="40"/>
      <c r="C81" s="60" t="s">
        <v>115</v>
      </c>
      <c r="L81" s="40"/>
    </row>
    <row r="82" spans="2:63" s="1" customFormat="1" ht="6.95" customHeight="1">
      <c r="B82" s="40"/>
      <c r="L82" s="40"/>
    </row>
    <row r="83" spans="2:63" s="1" customFormat="1" ht="14.45" customHeight="1">
      <c r="B83" s="40"/>
      <c r="C83" s="62" t="s">
        <v>18</v>
      </c>
      <c r="L83" s="40"/>
    </row>
    <row r="84" spans="2:63" s="1" customFormat="1" ht="16.5" customHeight="1">
      <c r="B84" s="40"/>
      <c r="E84" s="345" t="str">
        <f>E7</f>
        <v>Přechod pro chodce, křižovatka sil. č. I/67 + ul. Polní</v>
      </c>
      <c r="F84" s="346"/>
      <c r="G84" s="346"/>
      <c r="H84" s="346"/>
      <c r="L84" s="40"/>
    </row>
    <row r="85" spans="2:63" s="1" customFormat="1" ht="14.45" customHeight="1">
      <c r="B85" s="40"/>
      <c r="C85" s="62" t="s">
        <v>90</v>
      </c>
      <c r="L85" s="40"/>
    </row>
    <row r="86" spans="2:63" s="1" customFormat="1" ht="17.25" customHeight="1">
      <c r="B86" s="40"/>
      <c r="E86" s="333" t="str">
        <f>E9</f>
        <v>SO 101 - Chodník s přechodem</v>
      </c>
      <c r="F86" s="347"/>
      <c r="G86" s="347"/>
      <c r="H86" s="347"/>
      <c r="L86" s="40"/>
    </row>
    <row r="87" spans="2:63" s="1" customFormat="1" ht="6.95" customHeight="1">
      <c r="B87" s="40"/>
      <c r="L87" s="40"/>
    </row>
    <row r="88" spans="2:63" s="1" customFormat="1" ht="18" customHeight="1">
      <c r="B88" s="40"/>
      <c r="C88" s="62" t="s">
        <v>22</v>
      </c>
      <c r="F88" s="148" t="str">
        <f>F12</f>
        <v>Bohumín</v>
      </c>
      <c r="I88" s="149" t="s">
        <v>24</v>
      </c>
      <c r="J88" s="66" t="str">
        <f>IF(J12="","",J12)</f>
        <v>16. 6. 2019</v>
      </c>
      <c r="L88" s="40"/>
    </row>
    <row r="89" spans="2:63" s="1" customFormat="1" ht="6.95" customHeight="1">
      <c r="B89" s="40"/>
      <c r="L89" s="40"/>
    </row>
    <row r="90" spans="2:63" s="1" customFormat="1" ht="15">
      <c r="B90" s="40"/>
      <c r="C90" s="62" t="s">
        <v>26</v>
      </c>
      <c r="F90" s="148" t="str">
        <f>E15</f>
        <v>Město Bohumín</v>
      </c>
      <c r="I90" s="149" t="s">
        <v>32</v>
      </c>
      <c r="J90" s="148" t="str">
        <f>E21</f>
        <v>ŠNAPKA SLUŽBY s.r.o.</v>
      </c>
      <c r="L90" s="40"/>
    </row>
    <row r="91" spans="2:63" s="1" customFormat="1" ht="14.45" customHeight="1">
      <c r="B91" s="40"/>
      <c r="C91" s="62" t="s">
        <v>30</v>
      </c>
      <c r="F91" s="148" t="str">
        <f>IF(E18="","",E18)</f>
        <v/>
      </c>
      <c r="L91" s="40"/>
    </row>
    <row r="92" spans="2:63" s="1" customFormat="1" ht="10.35" customHeight="1">
      <c r="B92" s="40"/>
      <c r="L92" s="40"/>
    </row>
    <row r="93" spans="2:63" s="9" customFormat="1" ht="29.25" customHeight="1">
      <c r="B93" s="150"/>
      <c r="C93" s="151" t="s">
        <v>116</v>
      </c>
      <c r="D93" s="152" t="s">
        <v>56</v>
      </c>
      <c r="E93" s="152" t="s">
        <v>52</v>
      </c>
      <c r="F93" s="152" t="s">
        <v>117</v>
      </c>
      <c r="G93" s="152" t="s">
        <v>118</v>
      </c>
      <c r="H93" s="152" t="s">
        <v>119</v>
      </c>
      <c r="I93" s="153" t="s">
        <v>120</v>
      </c>
      <c r="J93" s="152" t="s">
        <v>94</v>
      </c>
      <c r="K93" s="154" t="s">
        <v>121</v>
      </c>
      <c r="L93" s="150"/>
      <c r="M93" s="72" t="s">
        <v>122</v>
      </c>
      <c r="N93" s="73" t="s">
        <v>41</v>
      </c>
      <c r="O93" s="73" t="s">
        <v>123</v>
      </c>
      <c r="P93" s="73" t="s">
        <v>124</v>
      </c>
      <c r="Q93" s="73" t="s">
        <v>125</v>
      </c>
      <c r="R93" s="73" t="s">
        <v>126</v>
      </c>
      <c r="S93" s="73" t="s">
        <v>127</v>
      </c>
      <c r="T93" s="74" t="s">
        <v>128</v>
      </c>
    </row>
    <row r="94" spans="2:63" s="1" customFormat="1" ht="29.25" customHeight="1">
      <c r="B94" s="40"/>
      <c r="C94" s="76" t="s">
        <v>95</v>
      </c>
      <c r="J94" s="155">
        <f>BK94</f>
        <v>0</v>
      </c>
      <c r="L94" s="40"/>
      <c r="M94" s="75"/>
      <c r="N94" s="67"/>
      <c r="O94" s="67"/>
      <c r="P94" s="156">
        <f>P95+P382+P409</f>
        <v>0</v>
      </c>
      <c r="Q94" s="67"/>
      <c r="R94" s="156">
        <f>R95+R382+R409</f>
        <v>427.50699629129997</v>
      </c>
      <c r="S94" s="67"/>
      <c r="T94" s="157">
        <f>T95+T382+T409</f>
        <v>268.44467250000002</v>
      </c>
      <c r="AT94" s="23" t="s">
        <v>70</v>
      </c>
      <c r="AU94" s="23" t="s">
        <v>96</v>
      </c>
      <c r="BK94" s="158">
        <f>BK95+BK382+BK409</f>
        <v>0</v>
      </c>
    </row>
    <row r="95" spans="2:63" s="10" customFormat="1" ht="37.35" customHeight="1">
      <c r="B95" s="159"/>
      <c r="D95" s="160" t="s">
        <v>70</v>
      </c>
      <c r="E95" s="161" t="s">
        <v>129</v>
      </c>
      <c r="F95" s="161" t="s">
        <v>130</v>
      </c>
      <c r="I95" s="162"/>
      <c r="J95" s="163">
        <f>BK95</f>
        <v>0</v>
      </c>
      <c r="L95" s="159"/>
      <c r="M95" s="164"/>
      <c r="N95" s="165"/>
      <c r="O95" s="165"/>
      <c r="P95" s="166">
        <f>P96+P197+P213+P223+P233+P285+P308+P371+P379</f>
        <v>0</v>
      </c>
      <c r="Q95" s="165"/>
      <c r="R95" s="166">
        <f>R96+R197+R213+R223+R233+R285+R308+R371+R379</f>
        <v>421.76538489129996</v>
      </c>
      <c r="S95" s="165"/>
      <c r="T95" s="167">
        <f>T96+T197+T213+T223+T233+T285+T308+T371+T379</f>
        <v>268.44467250000002</v>
      </c>
      <c r="AR95" s="160" t="s">
        <v>78</v>
      </c>
      <c r="AT95" s="168" t="s">
        <v>70</v>
      </c>
      <c r="AU95" s="168" t="s">
        <v>9</v>
      </c>
      <c r="AY95" s="160" t="s">
        <v>131</v>
      </c>
      <c r="BK95" s="169">
        <f>BK96+BK197+BK213+BK223+BK233+BK285+BK308+BK371+BK379</f>
        <v>0</v>
      </c>
    </row>
    <row r="96" spans="2:63" s="10" customFormat="1" ht="19.899999999999999" customHeight="1">
      <c r="B96" s="159"/>
      <c r="D96" s="160" t="s">
        <v>70</v>
      </c>
      <c r="E96" s="170" t="s">
        <v>78</v>
      </c>
      <c r="F96" s="170" t="s">
        <v>132</v>
      </c>
      <c r="I96" s="162"/>
      <c r="J96" s="171">
        <f>BK96</f>
        <v>0</v>
      </c>
      <c r="L96" s="159"/>
      <c r="M96" s="164"/>
      <c r="N96" s="165"/>
      <c r="O96" s="165"/>
      <c r="P96" s="166">
        <f>SUM(P97:P196)</f>
        <v>0</v>
      </c>
      <c r="Q96" s="165"/>
      <c r="R96" s="166">
        <f>SUM(R97:R196)</f>
        <v>26.087817900000001</v>
      </c>
      <c r="S96" s="165"/>
      <c r="T96" s="167">
        <f>SUM(T97:T196)</f>
        <v>200.9584725</v>
      </c>
      <c r="AR96" s="160" t="s">
        <v>78</v>
      </c>
      <c r="AT96" s="168" t="s">
        <v>70</v>
      </c>
      <c r="AU96" s="168" t="s">
        <v>78</v>
      </c>
      <c r="AY96" s="160" t="s">
        <v>131</v>
      </c>
      <c r="BK96" s="169">
        <f>SUM(BK97:BK196)</f>
        <v>0</v>
      </c>
    </row>
    <row r="97" spans="2:65" s="1" customFormat="1" ht="16.5" customHeight="1">
      <c r="B97" s="172"/>
      <c r="C97" s="173" t="s">
        <v>133</v>
      </c>
      <c r="D97" s="173" t="s">
        <v>134</v>
      </c>
      <c r="E97" s="174" t="s">
        <v>135</v>
      </c>
      <c r="F97" s="175" t="s">
        <v>136</v>
      </c>
      <c r="G97" s="176" t="s">
        <v>137</v>
      </c>
      <c r="H97" s="177">
        <v>0.2</v>
      </c>
      <c r="I97" s="178"/>
      <c r="J97" s="177">
        <f>ROUND(I97*H97,15)</f>
        <v>0</v>
      </c>
      <c r="K97" s="175" t="s">
        <v>138</v>
      </c>
      <c r="L97" s="40"/>
      <c r="M97" s="179" t="s">
        <v>5</v>
      </c>
      <c r="N97" s="180" t="s">
        <v>42</v>
      </c>
      <c r="O97" s="41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23" t="s">
        <v>139</v>
      </c>
      <c r="AT97" s="23" t="s">
        <v>134</v>
      </c>
      <c r="AU97" s="23" t="s">
        <v>80</v>
      </c>
      <c r="AY97" s="23" t="s">
        <v>131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3" t="s">
        <v>78</v>
      </c>
      <c r="BK97" s="184">
        <f>ROUND(I97*H97,15)</f>
        <v>0</v>
      </c>
      <c r="BL97" s="23" t="s">
        <v>139</v>
      </c>
      <c r="BM97" s="23" t="s">
        <v>140</v>
      </c>
    </row>
    <row r="98" spans="2:65" s="1" customFormat="1" ht="16.5" customHeight="1">
      <c r="B98" s="172"/>
      <c r="C98" s="173" t="s">
        <v>141</v>
      </c>
      <c r="D98" s="173" t="s">
        <v>134</v>
      </c>
      <c r="E98" s="174" t="s">
        <v>142</v>
      </c>
      <c r="F98" s="175" t="s">
        <v>143</v>
      </c>
      <c r="G98" s="176" t="s">
        <v>144</v>
      </c>
      <c r="H98" s="177">
        <v>450</v>
      </c>
      <c r="I98" s="178"/>
      <c r="J98" s="177">
        <f>ROUND(I98*H98,15)</f>
        <v>0</v>
      </c>
      <c r="K98" s="175" t="s">
        <v>138</v>
      </c>
      <c r="L98" s="40"/>
      <c r="M98" s="179" t="s">
        <v>5</v>
      </c>
      <c r="N98" s="180" t="s">
        <v>42</v>
      </c>
      <c r="O98" s="41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AR98" s="23" t="s">
        <v>139</v>
      </c>
      <c r="AT98" s="23" t="s">
        <v>134</v>
      </c>
      <c r="AU98" s="23" t="s">
        <v>80</v>
      </c>
      <c r="AY98" s="23" t="s">
        <v>131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23" t="s">
        <v>78</v>
      </c>
      <c r="BK98" s="184">
        <f>ROUND(I98*H98,15)</f>
        <v>0</v>
      </c>
      <c r="BL98" s="23" t="s">
        <v>139</v>
      </c>
      <c r="BM98" s="23" t="s">
        <v>145</v>
      </c>
    </row>
    <row r="99" spans="2:65" s="1" customFormat="1" ht="16.5" customHeight="1">
      <c r="B99" s="172"/>
      <c r="C99" s="173" t="s">
        <v>146</v>
      </c>
      <c r="D99" s="173" t="s">
        <v>134</v>
      </c>
      <c r="E99" s="174" t="s">
        <v>147</v>
      </c>
      <c r="F99" s="175" t="s">
        <v>148</v>
      </c>
      <c r="G99" s="176" t="s">
        <v>149</v>
      </c>
      <c r="H99" s="177">
        <v>150</v>
      </c>
      <c r="I99" s="178"/>
      <c r="J99" s="177">
        <f>ROUND(I99*H99,15)</f>
        <v>0</v>
      </c>
      <c r="K99" s="175" t="s">
        <v>138</v>
      </c>
      <c r="L99" s="40"/>
      <c r="M99" s="179" t="s">
        <v>5</v>
      </c>
      <c r="N99" s="180" t="s">
        <v>42</v>
      </c>
      <c r="O99" s="41"/>
      <c r="P99" s="181">
        <f>O99*H99</f>
        <v>0</v>
      </c>
      <c r="Q99" s="181">
        <v>1.8000000000000001E-4</v>
      </c>
      <c r="R99" s="181">
        <f>Q99*H99</f>
        <v>2.7000000000000003E-2</v>
      </c>
      <c r="S99" s="181">
        <v>0</v>
      </c>
      <c r="T99" s="182">
        <f>S99*H99</f>
        <v>0</v>
      </c>
      <c r="AR99" s="23" t="s">
        <v>139</v>
      </c>
      <c r="AT99" s="23" t="s">
        <v>134</v>
      </c>
      <c r="AU99" s="23" t="s">
        <v>80</v>
      </c>
      <c r="AY99" s="23" t="s">
        <v>131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3" t="s">
        <v>78</v>
      </c>
      <c r="BK99" s="184">
        <f>ROUND(I99*H99,15)</f>
        <v>0</v>
      </c>
      <c r="BL99" s="23" t="s">
        <v>139</v>
      </c>
      <c r="BM99" s="23" t="s">
        <v>150</v>
      </c>
    </row>
    <row r="100" spans="2:65" s="1" customFormat="1" ht="16.5" customHeight="1">
      <c r="B100" s="172"/>
      <c r="C100" s="173" t="s">
        <v>151</v>
      </c>
      <c r="D100" s="173" t="s">
        <v>134</v>
      </c>
      <c r="E100" s="174" t="s">
        <v>152</v>
      </c>
      <c r="F100" s="175" t="s">
        <v>153</v>
      </c>
      <c r="G100" s="176" t="s">
        <v>144</v>
      </c>
      <c r="H100" s="177">
        <v>143.12</v>
      </c>
      <c r="I100" s="178"/>
      <c r="J100" s="177">
        <f>ROUND(I100*H100,15)</f>
        <v>0</v>
      </c>
      <c r="K100" s="175" t="s">
        <v>138</v>
      </c>
      <c r="L100" s="40"/>
      <c r="M100" s="179" t="s">
        <v>5</v>
      </c>
      <c r="N100" s="180" t="s">
        <v>42</v>
      </c>
      <c r="O100" s="41"/>
      <c r="P100" s="181">
        <f>O100*H100</f>
        <v>0</v>
      </c>
      <c r="Q100" s="181">
        <v>0</v>
      </c>
      <c r="R100" s="181">
        <f>Q100*H100</f>
        <v>0</v>
      </c>
      <c r="S100" s="181">
        <v>0.255</v>
      </c>
      <c r="T100" s="182">
        <f>S100*H100</f>
        <v>36.495600000000003</v>
      </c>
      <c r="AR100" s="23" t="s">
        <v>139</v>
      </c>
      <c r="AT100" s="23" t="s">
        <v>134</v>
      </c>
      <c r="AU100" s="23" t="s">
        <v>80</v>
      </c>
      <c r="AY100" s="23" t="s">
        <v>131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23" t="s">
        <v>78</v>
      </c>
      <c r="BK100" s="184">
        <f>ROUND(I100*H100,15)</f>
        <v>0</v>
      </c>
      <c r="BL100" s="23" t="s">
        <v>139</v>
      </c>
      <c r="BM100" s="23" t="s">
        <v>154</v>
      </c>
    </row>
    <row r="101" spans="2:65" s="11" customFormat="1">
      <c r="B101" s="185"/>
      <c r="D101" s="186" t="s">
        <v>155</v>
      </c>
      <c r="E101" s="187" t="s">
        <v>5</v>
      </c>
      <c r="F101" s="188" t="s">
        <v>156</v>
      </c>
      <c r="H101" s="189">
        <v>124.52</v>
      </c>
      <c r="I101" s="190"/>
      <c r="L101" s="185"/>
      <c r="M101" s="191"/>
      <c r="N101" s="192"/>
      <c r="O101" s="192"/>
      <c r="P101" s="192"/>
      <c r="Q101" s="192"/>
      <c r="R101" s="192"/>
      <c r="S101" s="192"/>
      <c r="T101" s="193"/>
      <c r="AT101" s="187" t="s">
        <v>155</v>
      </c>
      <c r="AU101" s="187" t="s">
        <v>80</v>
      </c>
      <c r="AV101" s="11" t="s">
        <v>80</v>
      </c>
      <c r="AW101" s="11" t="s">
        <v>34</v>
      </c>
      <c r="AX101" s="11" t="s">
        <v>9</v>
      </c>
      <c r="AY101" s="187" t="s">
        <v>131</v>
      </c>
    </row>
    <row r="102" spans="2:65" s="11" customFormat="1">
      <c r="B102" s="185"/>
      <c r="D102" s="186" t="s">
        <v>155</v>
      </c>
      <c r="E102" s="187" t="s">
        <v>5</v>
      </c>
      <c r="F102" s="188" t="s">
        <v>157</v>
      </c>
      <c r="H102" s="189">
        <v>18.600000000000001</v>
      </c>
      <c r="I102" s="190"/>
      <c r="L102" s="185"/>
      <c r="M102" s="191"/>
      <c r="N102" s="192"/>
      <c r="O102" s="192"/>
      <c r="P102" s="192"/>
      <c r="Q102" s="192"/>
      <c r="R102" s="192"/>
      <c r="S102" s="192"/>
      <c r="T102" s="193"/>
      <c r="AT102" s="187" t="s">
        <v>155</v>
      </c>
      <c r="AU102" s="187" t="s">
        <v>80</v>
      </c>
      <c r="AV102" s="11" t="s">
        <v>80</v>
      </c>
      <c r="AW102" s="11" t="s">
        <v>34</v>
      </c>
      <c r="AX102" s="11" t="s">
        <v>9</v>
      </c>
      <c r="AY102" s="187" t="s">
        <v>131</v>
      </c>
    </row>
    <row r="103" spans="2:65" s="12" customFormat="1">
      <c r="B103" s="194"/>
      <c r="D103" s="186" t="s">
        <v>155</v>
      </c>
      <c r="E103" s="195" t="s">
        <v>5</v>
      </c>
      <c r="F103" s="196" t="s">
        <v>158</v>
      </c>
      <c r="H103" s="197">
        <v>143.12</v>
      </c>
      <c r="I103" s="198"/>
      <c r="L103" s="194"/>
      <c r="M103" s="199"/>
      <c r="N103" s="200"/>
      <c r="O103" s="200"/>
      <c r="P103" s="200"/>
      <c r="Q103" s="200"/>
      <c r="R103" s="200"/>
      <c r="S103" s="200"/>
      <c r="T103" s="201"/>
      <c r="AT103" s="195" t="s">
        <v>155</v>
      </c>
      <c r="AU103" s="195" t="s">
        <v>80</v>
      </c>
      <c r="AV103" s="12" t="s">
        <v>139</v>
      </c>
      <c r="AW103" s="12" t="s">
        <v>34</v>
      </c>
      <c r="AX103" s="12" t="s">
        <v>78</v>
      </c>
      <c r="AY103" s="195" t="s">
        <v>131</v>
      </c>
    </row>
    <row r="104" spans="2:65" s="1" customFormat="1" ht="25.5" customHeight="1">
      <c r="B104" s="172"/>
      <c r="C104" s="173" t="s">
        <v>159</v>
      </c>
      <c r="D104" s="173" t="s">
        <v>134</v>
      </c>
      <c r="E104" s="174" t="s">
        <v>160</v>
      </c>
      <c r="F104" s="175" t="s">
        <v>161</v>
      </c>
      <c r="G104" s="176" t="s">
        <v>144</v>
      </c>
      <c r="H104" s="177">
        <v>94.64</v>
      </c>
      <c r="I104" s="178"/>
      <c r="J104" s="177">
        <f>ROUND(I104*H104,15)</f>
        <v>0</v>
      </c>
      <c r="K104" s="175" t="s">
        <v>138</v>
      </c>
      <c r="L104" s="40"/>
      <c r="M104" s="179" t="s">
        <v>5</v>
      </c>
      <c r="N104" s="180" t="s">
        <v>42</v>
      </c>
      <c r="O104" s="41"/>
      <c r="P104" s="181">
        <f>O104*H104</f>
        <v>0</v>
      </c>
      <c r="Q104" s="181">
        <v>0</v>
      </c>
      <c r="R104" s="181">
        <f>Q104*H104</f>
        <v>0</v>
      </c>
      <c r="S104" s="181">
        <v>0.18</v>
      </c>
      <c r="T104" s="182">
        <f>S104*H104</f>
        <v>17.0352</v>
      </c>
      <c r="AR104" s="23" t="s">
        <v>139</v>
      </c>
      <c r="AT104" s="23" t="s">
        <v>134</v>
      </c>
      <c r="AU104" s="23" t="s">
        <v>80</v>
      </c>
      <c r="AY104" s="23" t="s">
        <v>131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23" t="s">
        <v>78</v>
      </c>
      <c r="BK104" s="184">
        <f>ROUND(I104*H104,15)</f>
        <v>0</v>
      </c>
      <c r="BL104" s="23" t="s">
        <v>139</v>
      </c>
      <c r="BM104" s="23" t="s">
        <v>162</v>
      </c>
    </row>
    <row r="105" spans="2:65" s="11" customFormat="1">
      <c r="B105" s="185"/>
      <c r="D105" s="186" t="s">
        <v>155</v>
      </c>
      <c r="E105" s="187" t="s">
        <v>5</v>
      </c>
      <c r="F105" s="188" t="s">
        <v>163</v>
      </c>
      <c r="H105" s="189">
        <v>94.64</v>
      </c>
      <c r="I105" s="190"/>
      <c r="L105" s="185"/>
      <c r="M105" s="191"/>
      <c r="N105" s="192"/>
      <c r="O105" s="192"/>
      <c r="P105" s="192"/>
      <c r="Q105" s="192"/>
      <c r="R105" s="192"/>
      <c r="S105" s="192"/>
      <c r="T105" s="193"/>
      <c r="AT105" s="187" t="s">
        <v>155</v>
      </c>
      <c r="AU105" s="187" t="s">
        <v>80</v>
      </c>
      <c r="AV105" s="11" t="s">
        <v>80</v>
      </c>
      <c r="AW105" s="11" t="s">
        <v>34</v>
      </c>
      <c r="AX105" s="11" t="s">
        <v>78</v>
      </c>
      <c r="AY105" s="187" t="s">
        <v>131</v>
      </c>
    </row>
    <row r="106" spans="2:65" s="1" customFormat="1" ht="25.5" customHeight="1">
      <c r="B106" s="172"/>
      <c r="C106" s="173" t="s">
        <v>164</v>
      </c>
      <c r="D106" s="173" t="s">
        <v>134</v>
      </c>
      <c r="E106" s="174" t="s">
        <v>165</v>
      </c>
      <c r="F106" s="175" t="s">
        <v>166</v>
      </c>
      <c r="G106" s="176" t="s">
        <v>144</v>
      </c>
      <c r="H106" s="177">
        <v>143.12</v>
      </c>
      <c r="I106" s="178"/>
      <c r="J106" s="177">
        <f>ROUND(I106*H106,15)</f>
        <v>0</v>
      </c>
      <c r="K106" s="175" t="s">
        <v>138</v>
      </c>
      <c r="L106" s="40"/>
      <c r="M106" s="179" t="s">
        <v>5</v>
      </c>
      <c r="N106" s="180" t="s">
        <v>42</v>
      </c>
      <c r="O106" s="41"/>
      <c r="P106" s="181">
        <f>O106*H106</f>
        <v>0</v>
      </c>
      <c r="Q106" s="181">
        <v>0</v>
      </c>
      <c r="R106" s="181">
        <f>Q106*H106</f>
        <v>0</v>
      </c>
      <c r="S106" s="181">
        <v>0.5</v>
      </c>
      <c r="T106" s="182">
        <f>S106*H106</f>
        <v>71.56</v>
      </c>
      <c r="AR106" s="23" t="s">
        <v>139</v>
      </c>
      <c r="AT106" s="23" t="s">
        <v>134</v>
      </c>
      <c r="AU106" s="23" t="s">
        <v>80</v>
      </c>
      <c r="AY106" s="23" t="s">
        <v>131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23" t="s">
        <v>78</v>
      </c>
      <c r="BK106" s="184">
        <f>ROUND(I106*H106,15)</f>
        <v>0</v>
      </c>
      <c r="BL106" s="23" t="s">
        <v>139</v>
      </c>
      <c r="BM106" s="23" t="s">
        <v>167</v>
      </c>
    </row>
    <row r="107" spans="2:65" s="11" customFormat="1">
      <c r="B107" s="185"/>
      <c r="D107" s="186" t="s">
        <v>155</v>
      </c>
      <c r="E107" s="187" t="s">
        <v>5</v>
      </c>
      <c r="F107" s="188" t="s">
        <v>156</v>
      </c>
      <c r="H107" s="189">
        <v>124.52</v>
      </c>
      <c r="I107" s="190"/>
      <c r="L107" s="185"/>
      <c r="M107" s="191"/>
      <c r="N107" s="192"/>
      <c r="O107" s="192"/>
      <c r="P107" s="192"/>
      <c r="Q107" s="192"/>
      <c r="R107" s="192"/>
      <c r="S107" s="192"/>
      <c r="T107" s="193"/>
      <c r="AT107" s="187" t="s">
        <v>155</v>
      </c>
      <c r="AU107" s="187" t="s">
        <v>80</v>
      </c>
      <c r="AV107" s="11" t="s">
        <v>80</v>
      </c>
      <c r="AW107" s="11" t="s">
        <v>34</v>
      </c>
      <c r="AX107" s="11" t="s">
        <v>9</v>
      </c>
      <c r="AY107" s="187" t="s">
        <v>131</v>
      </c>
    </row>
    <row r="108" spans="2:65" s="11" customFormat="1">
      <c r="B108" s="185"/>
      <c r="D108" s="186" t="s">
        <v>155</v>
      </c>
      <c r="E108" s="187" t="s">
        <v>5</v>
      </c>
      <c r="F108" s="188" t="s">
        <v>157</v>
      </c>
      <c r="H108" s="189">
        <v>18.600000000000001</v>
      </c>
      <c r="I108" s="190"/>
      <c r="L108" s="185"/>
      <c r="M108" s="191"/>
      <c r="N108" s="192"/>
      <c r="O108" s="192"/>
      <c r="P108" s="192"/>
      <c r="Q108" s="192"/>
      <c r="R108" s="192"/>
      <c r="S108" s="192"/>
      <c r="T108" s="193"/>
      <c r="AT108" s="187" t="s">
        <v>155</v>
      </c>
      <c r="AU108" s="187" t="s">
        <v>80</v>
      </c>
      <c r="AV108" s="11" t="s">
        <v>80</v>
      </c>
      <c r="AW108" s="11" t="s">
        <v>34</v>
      </c>
      <c r="AX108" s="11" t="s">
        <v>9</v>
      </c>
      <c r="AY108" s="187" t="s">
        <v>131</v>
      </c>
    </row>
    <row r="109" spans="2:65" s="12" customFormat="1">
      <c r="B109" s="194"/>
      <c r="D109" s="186" t="s">
        <v>155</v>
      </c>
      <c r="E109" s="195" t="s">
        <v>5</v>
      </c>
      <c r="F109" s="196" t="s">
        <v>158</v>
      </c>
      <c r="H109" s="197">
        <v>143.12</v>
      </c>
      <c r="I109" s="198"/>
      <c r="L109" s="194"/>
      <c r="M109" s="199"/>
      <c r="N109" s="200"/>
      <c r="O109" s="200"/>
      <c r="P109" s="200"/>
      <c r="Q109" s="200"/>
      <c r="R109" s="200"/>
      <c r="S109" s="200"/>
      <c r="T109" s="201"/>
      <c r="AT109" s="195" t="s">
        <v>155</v>
      </c>
      <c r="AU109" s="195" t="s">
        <v>80</v>
      </c>
      <c r="AV109" s="12" t="s">
        <v>139</v>
      </c>
      <c r="AW109" s="12" t="s">
        <v>34</v>
      </c>
      <c r="AX109" s="12" t="s">
        <v>78</v>
      </c>
      <c r="AY109" s="195" t="s">
        <v>131</v>
      </c>
    </row>
    <row r="110" spans="2:65" s="1" customFormat="1" ht="16.5" customHeight="1">
      <c r="B110" s="172"/>
      <c r="C110" s="173" t="s">
        <v>168</v>
      </c>
      <c r="D110" s="173" t="s">
        <v>134</v>
      </c>
      <c r="E110" s="174" t="s">
        <v>169</v>
      </c>
      <c r="F110" s="175" t="s">
        <v>170</v>
      </c>
      <c r="G110" s="176" t="s">
        <v>144</v>
      </c>
      <c r="H110" s="177">
        <v>4.5</v>
      </c>
      <c r="I110" s="178"/>
      <c r="J110" s="177">
        <f>ROUND(I110*H110,15)</f>
        <v>0</v>
      </c>
      <c r="K110" s="175" t="s">
        <v>138</v>
      </c>
      <c r="L110" s="40"/>
      <c r="M110" s="179" t="s">
        <v>5</v>
      </c>
      <c r="N110" s="180" t="s">
        <v>42</v>
      </c>
      <c r="O110" s="41"/>
      <c r="P110" s="181">
        <f>O110*H110</f>
        <v>0</v>
      </c>
      <c r="Q110" s="181">
        <v>0</v>
      </c>
      <c r="R110" s="181">
        <f>Q110*H110</f>
        <v>0</v>
      </c>
      <c r="S110" s="181">
        <v>0.32500000000000001</v>
      </c>
      <c r="T110" s="182">
        <f>S110*H110</f>
        <v>1.4625000000000001</v>
      </c>
      <c r="AR110" s="23" t="s">
        <v>139</v>
      </c>
      <c r="AT110" s="23" t="s">
        <v>134</v>
      </c>
      <c r="AU110" s="23" t="s">
        <v>80</v>
      </c>
      <c r="AY110" s="23" t="s">
        <v>131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23" t="s">
        <v>78</v>
      </c>
      <c r="BK110" s="184">
        <f>ROUND(I110*H110,15)</f>
        <v>0</v>
      </c>
      <c r="BL110" s="23" t="s">
        <v>139</v>
      </c>
      <c r="BM110" s="23" t="s">
        <v>171</v>
      </c>
    </row>
    <row r="111" spans="2:65" s="11" customFormat="1">
      <c r="B111" s="185"/>
      <c r="D111" s="186" t="s">
        <v>155</v>
      </c>
      <c r="E111" s="187" t="s">
        <v>5</v>
      </c>
      <c r="F111" s="188" t="s">
        <v>172</v>
      </c>
      <c r="H111" s="189">
        <v>4.5</v>
      </c>
      <c r="I111" s="190"/>
      <c r="L111" s="185"/>
      <c r="M111" s="191"/>
      <c r="N111" s="192"/>
      <c r="O111" s="192"/>
      <c r="P111" s="192"/>
      <c r="Q111" s="192"/>
      <c r="R111" s="192"/>
      <c r="S111" s="192"/>
      <c r="T111" s="193"/>
      <c r="AT111" s="187" t="s">
        <v>155</v>
      </c>
      <c r="AU111" s="187" t="s">
        <v>80</v>
      </c>
      <c r="AV111" s="11" t="s">
        <v>80</v>
      </c>
      <c r="AW111" s="11" t="s">
        <v>34</v>
      </c>
      <c r="AX111" s="11" t="s">
        <v>78</v>
      </c>
      <c r="AY111" s="187" t="s">
        <v>131</v>
      </c>
    </row>
    <row r="112" spans="2:65" s="1" customFormat="1" ht="16.5" customHeight="1">
      <c r="B112" s="172"/>
      <c r="C112" s="173" t="s">
        <v>173</v>
      </c>
      <c r="D112" s="173" t="s">
        <v>134</v>
      </c>
      <c r="E112" s="174" t="s">
        <v>174</v>
      </c>
      <c r="F112" s="175" t="s">
        <v>175</v>
      </c>
      <c r="G112" s="176" t="s">
        <v>144</v>
      </c>
      <c r="H112" s="177">
        <v>15.66</v>
      </c>
      <c r="I112" s="178"/>
      <c r="J112" s="177">
        <f>ROUND(I112*H112,15)</f>
        <v>0</v>
      </c>
      <c r="K112" s="175" t="s">
        <v>138</v>
      </c>
      <c r="L112" s="40"/>
      <c r="M112" s="179" t="s">
        <v>5</v>
      </c>
      <c r="N112" s="180" t="s">
        <v>42</v>
      </c>
      <c r="O112" s="41"/>
      <c r="P112" s="181">
        <f>O112*H112</f>
        <v>0</v>
      </c>
      <c r="Q112" s="181">
        <v>0</v>
      </c>
      <c r="R112" s="181">
        <f>Q112*H112</f>
        <v>0</v>
      </c>
      <c r="S112" s="181">
        <v>0.33</v>
      </c>
      <c r="T112" s="182">
        <f>S112*H112</f>
        <v>5.1678000000000006</v>
      </c>
      <c r="AR112" s="23" t="s">
        <v>139</v>
      </c>
      <c r="AT112" s="23" t="s">
        <v>134</v>
      </c>
      <c r="AU112" s="23" t="s">
        <v>80</v>
      </c>
      <c r="AY112" s="23" t="s">
        <v>131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23" t="s">
        <v>78</v>
      </c>
      <c r="BK112" s="184">
        <f>ROUND(I112*H112,15)</f>
        <v>0</v>
      </c>
      <c r="BL112" s="23" t="s">
        <v>139</v>
      </c>
      <c r="BM112" s="23" t="s">
        <v>176</v>
      </c>
    </row>
    <row r="113" spans="2:65" s="11" customFormat="1">
      <c r="B113" s="185"/>
      <c r="D113" s="186" t="s">
        <v>155</v>
      </c>
      <c r="E113" s="187" t="s">
        <v>5</v>
      </c>
      <c r="F113" s="188" t="s">
        <v>177</v>
      </c>
      <c r="H113" s="189">
        <v>15.66</v>
      </c>
      <c r="I113" s="190"/>
      <c r="L113" s="185"/>
      <c r="M113" s="191"/>
      <c r="N113" s="192"/>
      <c r="O113" s="192"/>
      <c r="P113" s="192"/>
      <c r="Q113" s="192"/>
      <c r="R113" s="192"/>
      <c r="S113" s="192"/>
      <c r="T113" s="193"/>
      <c r="AT113" s="187" t="s">
        <v>155</v>
      </c>
      <c r="AU113" s="187" t="s">
        <v>80</v>
      </c>
      <c r="AV113" s="11" t="s">
        <v>80</v>
      </c>
      <c r="AW113" s="11" t="s">
        <v>34</v>
      </c>
      <c r="AX113" s="11" t="s">
        <v>78</v>
      </c>
      <c r="AY113" s="187" t="s">
        <v>131</v>
      </c>
    </row>
    <row r="114" spans="2:65" s="1" customFormat="1" ht="16.5" customHeight="1">
      <c r="B114" s="172"/>
      <c r="C114" s="173" t="s">
        <v>178</v>
      </c>
      <c r="D114" s="173" t="s">
        <v>134</v>
      </c>
      <c r="E114" s="174" t="s">
        <v>179</v>
      </c>
      <c r="F114" s="175" t="s">
        <v>180</v>
      </c>
      <c r="G114" s="176" t="s">
        <v>144</v>
      </c>
      <c r="H114" s="177">
        <v>24.90625</v>
      </c>
      <c r="I114" s="178"/>
      <c r="J114" s="177">
        <f>ROUND(I114*H114,15)</f>
        <v>0</v>
      </c>
      <c r="K114" s="175" t="s">
        <v>138</v>
      </c>
      <c r="L114" s="40"/>
      <c r="M114" s="179" t="s">
        <v>5</v>
      </c>
      <c r="N114" s="180" t="s">
        <v>42</v>
      </c>
      <c r="O114" s="41"/>
      <c r="P114" s="181">
        <f>O114*H114</f>
        <v>0</v>
      </c>
      <c r="Q114" s="181">
        <v>0</v>
      </c>
      <c r="R114" s="181">
        <f>Q114*H114</f>
        <v>0</v>
      </c>
      <c r="S114" s="181">
        <v>0.45</v>
      </c>
      <c r="T114" s="182">
        <f>S114*H114</f>
        <v>11.207812500000001</v>
      </c>
      <c r="AR114" s="23" t="s">
        <v>139</v>
      </c>
      <c r="AT114" s="23" t="s">
        <v>134</v>
      </c>
      <c r="AU114" s="23" t="s">
        <v>80</v>
      </c>
      <c r="AY114" s="23" t="s">
        <v>131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23" t="s">
        <v>78</v>
      </c>
      <c r="BK114" s="184">
        <f>ROUND(I114*H114,15)</f>
        <v>0</v>
      </c>
      <c r="BL114" s="23" t="s">
        <v>139</v>
      </c>
      <c r="BM114" s="23" t="s">
        <v>181</v>
      </c>
    </row>
    <row r="115" spans="2:65" s="11" customFormat="1">
      <c r="B115" s="185"/>
      <c r="D115" s="186" t="s">
        <v>155</v>
      </c>
      <c r="E115" s="187" t="s">
        <v>5</v>
      </c>
      <c r="F115" s="188" t="s">
        <v>182</v>
      </c>
      <c r="H115" s="189">
        <v>24.90625</v>
      </c>
      <c r="I115" s="190"/>
      <c r="L115" s="185"/>
      <c r="M115" s="191"/>
      <c r="N115" s="192"/>
      <c r="O115" s="192"/>
      <c r="P115" s="192"/>
      <c r="Q115" s="192"/>
      <c r="R115" s="192"/>
      <c r="S115" s="192"/>
      <c r="T115" s="193"/>
      <c r="AT115" s="187" t="s">
        <v>155</v>
      </c>
      <c r="AU115" s="187" t="s">
        <v>80</v>
      </c>
      <c r="AV115" s="11" t="s">
        <v>80</v>
      </c>
      <c r="AW115" s="11" t="s">
        <v>34</v>
      </c>
      <c r="AX115" s="11" t="s">
        <v>78</v>
      </c>
      <c r="AY115" s="187" t="s">
        <v>131</v>
      </c>
    </row>
    <row r="116" spans="2:65" s="1" customFormat="1" ht="25.5" customHeight="1">
      <c r="B116" s="172"/>
      <c r="C116" s="173" t="s">
        <v>183</v>
      </c>
      <c r="D116" s="173" t="s">
        <v>134</v>
      </c>
      <c r="E116" s="174" t="s">
        <v>184</v>
      </c>
      <c r="F116" s="175" t="s">
        <v>185</v>
      </c>
      <c r="G116" s="176" t="s">
        <v>144</v>
      </c>
      <c r="H116" s="177">
        <v>242.27</v>
      </c>
      <c r="I116" s="178"/>
      <c r="J116" s="177">
        <f>ROUND(I116*H116,15)</f>
        <v>0</v>
      </c>
      <c r="K116" s="175" t="s">
        <v>138</v>
      </c>
      <c r="L116" s="40"/>
      <c r="M116" s="179" t="s">
        <v>5</v>
      </c>
      <c r="N116" s="180" t="s">
        <v>42</v>
      </c>
      <c r="O116" s="41"/>
      <c r="P116" s="181">
        <f>O116*H116</f>
        <v>0</v>
      </c>
      <c r="Q116" s="181">
        <v>5.0000000000000002E-5</v>
      </c>
      <c r="R116" s="181">
        <f>Q116*H116</f>
        <v>1.2113500000000001E-2</v>
      </c>
      <c r="S116" s="181">
        <v>0.128</v>
      </c>
      <c r="T116" s="182">
        <f>S116*H116</f>
        <v>31.010560000000002</v>
      </c>
      <c r="AR116" s="23" t="s">
        <v>139</v>
      </c>
      <c r="AT116" s="23" t="s">
        <v>134</v>
      </c>
      <c r="AU116" s="23" t="s">
        <v>80</v>
      </c>
      <c r="AY116" s="23" t="s">
        <v>131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23" t="s">
        <v>78</v>
      </c>
      <c r="BK116" s="184">
        <f>ROUND(I116*H116,15)</f>
        <v>0</v>
      </c>
      <c r="BL116" s="23" t="s">
        <v>139</v>
      </c>
      <c r="BM116" s="23" t="s">
        <v>186</v>
      </c>
    </row>
    <row r="117" spans="2:65" s="11" customFormat="1">
      <c r="B117" s="185"/>
      <c r="D117" s="186" t="s">
        <v>155</v>
      </c>
      <c r="E117" s="187" t="s">
        <v>5</v>
      </c>
      <c r="F117" s="188" t="s">
        <v>187</v>
      </c>
      <c r="H117" s="189">
        <v>242.27</v>
      </c>
      <c r="I117" s="190"/>
      <c r="L117" s="185"/>
      <c r="M117" s="191"/>
      <c r="N117" s="192"/>
      <c r="O117" s="192"/>
      <c r="P117" s="192"/>
      <c r="Q117" s="192"/>
      <c r="R117" s="192"/>
      <c r="S117" s="192"/>
      <c r="T117" s="193"/>
      <c r="AT117" s="187" t="s">
        <v>155</v>
      </c>
      <c r="AU117" s="187" t="s">
        <v>80</v>
      </c>
      <c r="AV117" s="11" t="s">
        <v>80</v>
      </c>
      <c r="AW117" s="11" t="s">
        <v>34</v>
      </c>
      <c r="AX117" s="11" t="s">
        <v>78</v>
      </c>
      <c r="AY117" s="187" t="s">
        <v>131</v>
      </c>
    </row>
    <row r="118" spans="2:65" s="1" customFormat="1" ht="16.5" customHeight="1">
      <c r="B118" s="172"/>
      <c r="C118" s="173" t="s">
        <v>188</v>
      </c>
      <c r="D118" s="173" t="s">
        <v>134</v>
      </c>
      <c r="E118" s="174" t="s">
        <v>189</v>
      </c>
      <c r="F118" s="175" t="s">
        <v>190</v>
      </c>
      <c r="G118" s="176" t="s">
        <v>191</v>
      </c>
      <c r="H118" s="177">
        <v>131.80000000000001</v>
      </c>
      <c r="I118" s="178"/>
      <c r="J118" s="177">
        <f>ROUND(I118*H118,15)</f>
        <v>0</v>
      </c>
      <c r="K118" s="175" t="s">
        <v>138</v>
      </c>
      <c r="L118" s="40"/>
      <c r="M118" s="179" t="s">
        <v>5</v>
      </c>
      <c r="N118" s="180" t="s">
        <v>42</v>
      </c>
      <c r="O118" s="41"/>
      <c r="P118" s="181">
        <f>O118*H118</f>
        <v>0</v>
      </c>
      <c r="Q118" s="181">
        <v>0</v>
      </c>
      <c r="R118" s="181">
        <f>Q118*H118</f>
        <v>0</v>
      </c>
      <c r="S118" s="181">
        <v>0.20499999999999999</v>
      </c>
      <c r="T118" s="182">
        <f>S118*H118</f>
        <v>27.019000000000002</v>
      </c>
      <c r="AR118" s="23" t="s">
        <v>139</v>
      </c>
      <c r="AT118" s="23" t="s">
        <v>134</v>
      </c>
      <c r="AU118" s="23" t="s">
        <v>80</v>
      </c>
      <c r="AY118" s="23" t="s">
        <v>131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23" t="s">
        <v>78</v>
      </c>
      <c r="BK118" s="184">
        <f>ROUND(I118*H118,15)</f>
        <v>0</v>
      </c>
      <c r="BL118" s="23" t="s">
        <v>139</v>
      </c>
      <c r="BM118" s="23" t="s">
        <v>192</v>
      </c>
    </row>
    <row r="119" spans="2:65" s="11" customFormat="1">
      <c r="B119" s="185"/>
      <c r="D119" s="186" t="s">
        <v>155</v>
      </c>
      <c r="E119" s="187" t="s">
        <v>5</v>
      </c>
      <c r="F119" s="188" t="s">
        <v>193</v>
      </c>
      <c r="H119" s="189">
        <v>113.2</v>
      </c>
      <c r="I119" s="190"/>
      <c r="L119" s="185"/>
      <c r="M119" s="191"/>
      <c r="N119" s="192"/>
      <c r="O119" s="192"/>
      <c r="P119" s="192"/>
      <c r="Q119" s="192"/>
      <c r="R119" s="192"/>
      <c r="S119" s="192"/>
      <c r="T119" s="193"/>
      <c r="AT119" s="187" t="s">
        <v>155</v>
      </c>
      <c r="AU119" s="187" t="s">
        <v>80</v>
      </c>
      <c r="AV119" s="11" t="s">
        <v>80</v>
      </c>
      <c r="AW119" s="11" t="s">
        <v>34</v>
      </c>
      <c r="AX119" s="11" t="s">
        <v>9</v>
      </c>
      <c r="AY119" s="187" t="s">
        <v>131</v>
      </c>
    </row>
    <row r="120" spans="2:65" s="11" customFormat="1">
      <c r="B120" s="185"/>
      <c r="D120" s="186" t="s">
        <v>155</v>
      </c>
      <c r="E120" s="187" t="s">
        <v>5</v>
      </c>
      <c r="F120" s="188" t="s">
        <v>157</v>
      </c>
      <c r="H120" s="189">
        <v>18.600000000000001</v>
      </c>
      <c r="I120" s="190"/>
      <c r="L120" s="185"/>
      <c r="M120" s="191"/>
      <c r="N120" s="192"/>
      <c r="O120" s="192"/>
      <c r="P120" s="192"/>
      <c r="Q120" s="192"/>
      <c r="R120" s="192"/>
      <c r="S120" s="192"/>
      <c r="T120" s="193"/>
      <c r="AT120" s="187" t="s">
        <v>155</v>
      </c>
      <c r="AU120" s="187" t="s">
        <v>80</v>
      </c>
      <c r="AV120" s="11" t="s">
        <v>80</v>
      </c>
      <c r="AW120" s="11" t="s">
        <v>34</v>
      </c>
      <c r="AX120" s="11" t="s">
        <v>9</v>
      </c>
      <c r="AY120" s="187" t="s">
        <v>131</v>
      </c>
    </row>
    <row r="121" spans="2:65" s="12" customFormat="1">
      <c r="B121" s="194"/>
      <c r="D121" s="186" t="s">
        <v>155</v>
      </c>
      <c r="E121" s="195" t="s">
        <v>5</v>
      </c>
      <c r="F121" s="196" t="s">
        <v>158</v>
      </c>
      <c r="H121" s="197">
        <v>131.80000000000001</v>
      </c>
      <c r="I121" s="198"/>
      <c r="L121" s="194"/>
      <c r="M121" s="199"/>
      <c r="N121" s="200"/>
      <c r="O121" s="200"/>
      <c r="P121" s="200"/>
      <c r="Q121" s="200"/>
      <c r="R121" s="200"/>
      <c r="S121" s="200"/>
      <c r="T121" s="201"/>
      <c r="AT121" s="195" t="s">
        <v>155</v>
      </c>
      <c r="AU121" s="195" t="s">
        <v>80</v>
      </c>
      <c r="AV121" s="12" t="s">
        <v>139</v>
      </c>
      <c r="AW121" s="12" t="s">
        <v>34</v>
      </c>
      <c r="AX121" s="12" t="s">
        <v>78</v>
      </c>
      <c r="AY121" s="195" t="s">
        <v>131</v>
      </c>
    </row>
    <row r="122" spans="2:65" s="1" customFormat="1" ht="16.5" customHeight="1">
      <c r="B122" s="172"/>
      <c r="C122" s="173" t="s">
        <v>194</v>
      </c>
      <c r="D122" s="173" t="s">
        <v>134</v>
      </c>
      <c r="E122" s="174" t="s">
        <v>195</v>
      </c>
      <c r="F122" s="175" t="s">
        <v>196</v>
      </c>
      <c r="G122" s="176" t="s">
        <v>144</v>
      </c>
      <c r="H122" s="177">
        <v>515.67250000000001</v>
      </c>
      <c r="I122" s="178"/>
      <c r="J122" s="177">
        <f>ROUND(I122*H122,15)</f>
        <v>0</v>
      </c>
      <c r="K122" s="175" t="s">
        <v>138</v>
      </c>
      <c r="L122" s="40"/>
      <c r="M122" s="179" t="s">
        <v>5</v>
      </c>
      <c r="N122" s="180" t="s">
        <v>42</v>
      </c>
      <c r="O122" s="41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AR122" s="23" t="s">
        <v>139</v>
      </c>
      <c r="AT122" s="23" t="s">
        <v>134</v>
      </c>
      <c r="AU122" s="23" t="s">
        <v>80</v>
      </c>
      <c r="AY122" s="23" t="s">
        <v>131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23" t="s">
        <v>78</v>
      </c>
      <c r="BK122" s="184">
        <f>ROUND(I122*H122,15)</f>
        <v>0</v>
      </c>
      <c r="BL122" s="23" t="s">
        <v>139</v>
      </c>
      <c r="BM122" s="23" t="s">
        <v>197</v>
      </c>
    </row>
    <row r="123" spans="2:65" s="11" customFormat="1">
      <c r="B123" s="185"/>
      <c r="D123" s="186" t="s">
        <v>155</v>
      </c>
      <c r="E123" s="187" t="s">
        <v>5</v>
      </c>
      <c r="F123" s="188" t="s">
        <v>198</v>
      </c>
      <c r="H123" s="189">
        <v>337.46</v>
      </c>
      <c r="I123" s="190"/>
      <c r="L123" s="185"/>
      <c r="M123" s="191"/>
      <c r="N123" s="192"/>
      <c r="O123" s="192"/>
      <c r="P123" s="192"/>
      <c r="Q123" s="192"/>
      <c r="R123" s="192"/>
      <c r="S123" s="192"/>
      <c r="T123" s="193"/>
      <c r="AT123" s="187" t="s">
        <v>155</v>
      </c>
      <c r="AU123" s="187" t="s">
        <v>80</v>
      </c>
      <c r="AV123" s="11" t="s">
        <v>80</v>
      </c>
      <c r="AW123" s="11" t="s">
        <v>34</v>
      </c>
      <c r="AX123" s="11" t="s">
        <v>9</v>
      </c>
      <c r="AY123" s="187" t="s">
        <v>131</v>
      </c>
    </row>
    <row r="124" spans="2:65" s="11" customFormat="1">
      <c r="B124" s="185"/>
      <c r="D124" s="186" t="s">
        <v>155</v>
      </c>
      <c r="E124" s="187" t="s">
        <v>5</v>
      </c>
      <c r="F124" s="188" t="s">
        <v>199</v>
      </c>
      <c r="H124" s="189">
        <v>178.21250000000001</v>
      </c>
      <c r="I124" s="190"/>
      <c r="L124" s="185"/>
      <c r="M124" s="191"/>
      <c r="N124" s="192"/>
      <c r="O124" s="192"/>
      <c r="P124" s="192"/>
      <c r="Q124" s="192"/>
      <c r="R124" s="192"/>
      <c r="S124" s="192"/>
      <c r="T124" s="193"/>
      <c r="AT124" s="187" t="s">
        <v>155</v>
      </c>
      <c r="AU124" s="187" t="s">
        <v>80</v>
      </c>
      <c r="AV124" s="11" t="s">
        <v>80</v>
      </c>
      <c r="AW124" s="11" t="s">
        <v>34</v>
      </c>
      <c r="AX124" s="11" t="s">
        <v>9</v>
      </c>
      <c r="AY124" s="187" t="s">
        <v>131</v>
      </c>
    </row>
    <row r="125" spans="2:65" s="12" customFormat="1">
      <c r="B125" s="194"/>
      <c r="D125" s="186" t="s">
        <v>155</v>
      </c>
      <c r="E125" s="195" t="s">
        <v>5</v>
      </c>
      <c r="F125" s="196" t="s">
        <v>158</v>
      </c>
      <c r="H125" s="197">
        <v>515.67250000000001</v>
      </c>
      <c r="I125" s="198"/>
      <c r="L125" s="194"/>
      <c r="M125" s="199"/>
      <c r="N125" s="200"/>
      <c r="O125" s="200"/>
      <c r="P125" s="200"/>
      <c r="Q125" s="200"/>
      <c r="R125" s="200"/>
      <c r="S125" s="200"/>
      <c r="T125" s="201"/>
      <c r="AT125" s="195" t="s">
        <v>155</v>
      </c>
      <c r="AU125" s="195" t="s">
        <v>80</v>
      </c>
      <c r="AV125" s="12" t="s">
        <v>139</v>
      </c>
      <c r="AW125" s="12" t="s">
        <v>34</v>
      </c>
      <c r="AX125" s="12" t="s">
        <v>78</v>
      </c>
      <c r="AY125" s="195" t="s">
        <v>131</v>
      </c>
    </row>
    <row r="126" spans="2:65" s="1" customFormat="1" ht="16.5" customHeight="1">
      <c r="B126" s="172"/>
      <c r="C126" s="202" t="s">
        <v>200</v>
      </c>
      <c r="D126" s="202" t="s">
        <v>201</v>
      </c>
      <c r="E126" s="203" t="s">
        <v>202</v>
      </c>
      <c r="F126" s="204" t="s">
        <v>203</v>
      </c>
      <c r="G126" s="205" t="s">
        <v>204</v>
      </c>
      <c r="H126" s="206">
        <v>25.7835</v>
      </c>
      <c r="I126" s="207"/>
      <c r="J126" s="206">
        <f>ROUND(I126*H126,15)</f>
        <v>0</v>
      </c>
      <c r="K126" s="204" t="s">
        <v>138</v>
      </c>
      <c r="L126" s="208"/>
      <c r="M126" s="209" t="s">
        <v>5</v>
      </c>
      <c r="N126" s="210" t="s">
        <v>42</v>
      </c>
      <c r="O126" s="41"/>
      <c r="P126" s="181">
        <f>O126*H126</f>
        <v>0</v>
      </c>
      <c r="Q126" s="181">
        <v>1</v>
      </c>
      <c r="R126" s="181">
        <f>Q126*H126</f>
        <v>25.7835</v>
      </c>
      <c r="S126" s="181">
        <v>0</v>
      </c>
      <c r="T126" s="182">
        <f>S126*H126</f>
        <v>0</v>
      </c>
      <c r="AR126" s="23" t="s">
        <v>133</v>
      </c>
      <c r="AT126" s="23" t="s">
        <v>201</v>
      </c>
      <c r="AU126" s="23" t="s">
        <v>80</v>
      </c>
      <c r="AY126" s="23" t="s">
        <v>131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23" t="s">
        <v>78</v>
      </c>
      <c r="BK126" s="184">
        <f>ROUND(I126*H126,15)</f>
        <v>0</v>
      </c>
      <c r="BL126" s="23" t="s">
        <v>139</v>
      </c>
      <c r="BM126" s="23" t="s">
        <v>205</v>
      </c>
    </row>
    <row r="127" spans="2:65" s="1" customFormat="1" ht="40.5">
      <c r="B127" s="40"/>
      <c r="D127" s="186" t="s">
        <v>206</v>
      </c>
      <c r="F127" s="211" t="s">
        <v>207</v>
      </c>
      <c r="I127" s="212"/>
      <c r="L127" s="40"/>
      <c r="M127" s="213"/>
      <c r="N127" s="41"/>
      <c r="O127" s="41"/>
      <c r="P127" s="41"/>
      <c r="Q127" s="41"/>
      <c r="R127" s="41"/>
      <c r="S127" s="41"/>
      <c r="T127" s="69"/>
      <c r="AT127" s="23" t="s">
        <v>206</v>
      </c>
      <c r="AU127" s="23" t="s">
        <v>80</v>
      </c>
    </row>
    <row r="128" spans="2:65" s="11" customFormat="1">
      <c r="B128" s="185"/>
      <c r="D128" s="186" t="s">
        <v>155</v>
      </c>
      <c r="E128" s="187" t="s">
        <v>5</v>
      </c>
      <c r="F128" s="188" t="s">
        <v>208</v>
      </c>
      <c r="H128" s="189">
        <v>25.7835</v>
      </c>
      <c r="I128" s="190"/>
      <c r="L128" s="185"/>
      <c r="M128" s="191"/>
      <c r="N128" s="192"/>
      <c r="O128" s="192"/>
      <c r="P128" s="192"/>
      <c r="Q128" s="192"/>
      <c r="R128" s="192"/>
      <c r="S128" s="192"/>
      <c r="T128" s="193"/>
      <c r="AT128" s="187" t="s">
        <v>155</v>
      </c>
      <c r="AU128" s="187" t="s">
        <v>80</v>
      </c>
      <c r="AV128" s="11" t="s">
        <v>80</v>
      </c>
      <c r="AW128" s="11" t="s">
        <v>34</v>
      </c>
      <c r="AX128" s="11" t="s">
        <v>78</v>
      </c>
      <c r="AY128" s="187" t="s">
        <v>131</v>
      </c>
    </row>
    <row r="129" spans="2:65" s="1" customFormat="1" ht="16.5" customHeight="1">
      <c r="B129" s="172"/>
      <c r="C129" s="173" t="s">
        <v>209</v>
      </c>
      <c r="D129" s="173" t="s">
        <v>134</v>
      </c>
      <c r="E129" s="174" t="s">
        <v>210</v>
      </c>
      <c r="F129" s="175" t="s">
        <v>211</v>
      </c>
      <c r="G129" s="176" t="s">
        <v>191</v>
      </c>
      <c r="H129" s="177">
        <v>450.8</v>
      </c>
      <c r="I129" s="178"/>
      <c r="J129" s="177">
        <f>ROUND(I129*H129,15)</f>
        <v>0</v>
      </c>
      <c r="K129" s="175" t="s">
        <v>138</v>
      </c>
      <c r="L129" s="40"/>
      <c r="M129" s="179" t="s">
        <v>5</v>
      </c>
      <c r="N129" s="180" t="s">
        <v>42</v>
      </c>
      <c r="O129" s="41"/>
      <c r="P129" s="181">
        <f>O129*H129</f>
        <v>0</v>
      </c>
      <c r="Q129" s="181">
        <v>5.5000000000000003E-4</v>
      </c>
      <c r="R129" s="181">
        <f>Q129*H129</f>
        <v>0.24794000000000002</v>
      </c>
      <c r="S129" s="181">
        <v>0</v>
      </c>
      <c r="T129" s="182">
        <f>S129*H129</f>
        <v>0</v>
      </c>
      <c r="AR129" s="23" t="s">
        <v>139</v>
      </c>
      <c r="AT129" s="23" t="s">
        <v>134</v>
      </c>
      <c r="AU129" s="23" t="s">
        <v>80</v>
      </c>
      <c r="AY129" s="23" t="s">
        <v>131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23" t="s">
        <v>78</v>
      </c>
      <c r="BK129" s="184">
        <f>ROUND(I129*H129,15)</f>
        <v>0</v>
      </c>
      <c r="BL129" s="23" t="s">
        <v>139</v>
      </c>
      <c r="BM129" s="23" t="s">
        <v>212</v>
      </c>
    </row>
    <row r="130" spans="2:65" s="11" customFormat="1">
      <c r="B130" s="185"/>
      <c r="D130" s="186" t="s">
        <v>155</v>
      </c>
      <c r="E130" s="187" t="s">
        <v>5</v>
      </c>
      <c r="F130" s="188" t="s">
        <v>213</v>
      </c>
      <c r="H130" s="189">
        <v>293.2</v>
      </c>
      <c r="I130" s="190"/>
      <c r="L130" s="185"/>
      <c r="M130" s="191"/>
      <c r="N130" s="192"/>
      <c r="O130" s="192"/>
      <c r="P130" s="192"/>
      <c r="Q130" s="192"/>
      <c r="R130" s="192"/>
      <c r="S130" s="192"/>
      <c r="T130" s="193"/>
      <c r="AT130" s="187" t="s">
        <v>155</v>
      </c>
      <c r="AU130" s="187" t="s">
        <v>80</v>
      </c>
      <c r="AV130" s="11" t="s">
        <v>80</v>
      </c>
      <c r="AW130" s="11" t="s">
        <v>34</v>
      </c>
      <c r="AX130" s="11" t="s">
        <v>9</v>
      </c>
      <c r="AY130" s="187" t="s">
        <v>131</v>
      </c>
    </row>
    <row r="131" spans="2:65" s="11" customFormat="1">
      <c r="B131" s="185"/>
      <c r="D131" s="186" t="s">
        <v>155</v>
      </c>
      <c r="E131" s="187" t="s">
        <v>5</v>
      </c>
      <c r="F131" s="188" t="s">
        <v>214</v>
      </c>
      <c r="H131" s="189">
        <v>157.6</v>
      </c>
      <c r="I131" s="190"/>
      <c r="L131" s="185"/>
      <c r="M131" s="191"/>
      <c r="N131" s="192"/>
      <c r="O131" s="192"/>
      <c r="P131" s="192"/>
      <c r="Q131" s="192"/>
      <c r="R131" s="192"/>
      <c r="S131" s="192"/>
      <c r="T131" s="193"/>
      <c r="AT131" s="187" t="s">
        <v>155</v>
      </c>
      <c r="AU131" s="187" t="s">
        <v>80</v>
      </c>
      <c r="AV131" s="11" t="s">
        <v>80</v>
      </c>
      <c r="AW131" s="11" t="s">
        <v>34</v>
      </c>
      <c r="AX131" s="11" t="s">
        <v>9</v>
      </c>
      <c r="AY131" s="187" t="s">
        <v>131</v>
      </c>
    </row>
    <row r="132" spans="2:65" s="12" customFormat="1">
      <c r="B132" s="194"/>
      <c r="D132" s="186" t="s">
        <v>155</v>
      </c>
      <c r="E132" s="195" t="s">
        <v>5</v>
      </c>
      <c r="F132" s="196" t="s">
        <v>158</v>
      </c>
      <c r="H132" s="197">
        <v>450.8</v>
      </c>
      <c r="I132" s="198"/>
      <c r="L132" s="194"/>
      <c r="M132" s="199"/>
      <c r="N132" s="200"/>
      <c r="O132" s="200"/>
      <c r="P132" s="200"/>
      <c r="Q132" s="200"/>
      <c r="R132" s="200"/>
      <c r="S132" s="200"/>
      <c r="T132" s="201"/>
      <c r="AT132" s="195" t="s">
        <v>155</v>
      </c>
      <c r="AU132" s="195" t="s">
        <v>80</v>
      </c>
      <c r="AV132" s="12" t="s">
        <v>139</v>
      </c>
      <c r="AW132" s="12" t="s">
        <v>34</v>
      </c>
      <c r="AX132" s="12" t="s">
        <v>78</v>
      </c>
      <c r="AY132" s="195" t="s">
        <v>131</v>
      </c>
    </row>
    <row r="133" spans="2:65" s="1" customFormat="1" ht="16.5" customHeight="1">
      <c r="B133" s="172"/>
      <c r="C133" s="173" t="s">
        <v>215</v>
      </c>
      <c r="D133" s="173" t="s">
        <v>134</v>
      </c>
      <c r="E133" s="174" t="s">
        <v>216</v>
      </c>
      <c r="F133" s="175" t="s">
        <v>217</v>
      </c>
      <c r="G133" s="176" t="s">
        <v>191</v>
      </c>
      <c r="H133" s="177">
        <v>450.8</v>
      </c>
      <c r="I133" s="178"/>
      <c r="J133" s="177">
        <f>ROUND(I133*H133,15)</f>
        <v>0</v>
      </c>
      <c r="K133" s="175" t="s">
        <v>138</v>
      </c>
      <c r="L133" s="40"/>
      <c r="M133" s="179" t="s">
        <v>5</v>
      </c>
      <c r="N133" s="180" t="s">
        <v>42</v>
      </c>
      <c r="O133" s="41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AR133" s="23" t="s">
        <v>139</v>
      </c>
      <c r="AT133" s="23" t="s">
        <v>134</v>
      </c>
      <c r="AU133" s="23" t="s">
        <v>80</v>
      </c>
      <c r="AY133" s="23" t="s">
        <v>131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23" t="s">
        <v>78</v>
      </c>
      <c r="BK133" s="184">
        <f>ROUND(I133*H133,15)</f>
        <v>0</v>
      </c>
      <c r="BL133" s="23" t="s">
        <v>139</v>
      </c>
      <c r="BM133" s="23" t="s">
        <v>218</v>
      </c>
    </row>
    <row r="134" spans="2:65" s="11" customFormat="1">
      <c r="B134" s="185"/>
      <c r="D134" s="186" t="s">
        <v>155</v>
      </c>
      <c r="E134" s="187" t="s">
        <v>5</v>
      </c>
      <c r="F134" s="188" t="s">
        <v>213</v>
      </c>
      <c r="H134" s="189">
        <v>293.2</v>
      </c>
      <c r="I134" s="190"/>
      <c r="L134" s="185"/>
      <c r="M134" s="191"/>
      <c r="N134" s="192"/>
      <c r="O134" s="192"/>
      <c r="P134" s="192"/>
      <c r="Q134" s="192"/>
      <c r="R134" s="192"/>
      <c r="S134" s="192"/>
      <c r="T134" s="193"/>
      <c r="AT134" s="187" t="s">
        <v>155</v>
      </c>
      <c r="AU134" s="187" t="s">
        <v>80</v>
      </c>
      <c r="AV134" s="11" t="s">
        <v>80</v>
      </c>
      <c r="AW134" s="11" t="s">
        <v>34</v>
      </c>
      <c r="AX134" s="11" t="s">
        <v>9</v>
      </c>
      <c r="AY134" s="187" t="s">
        <v>131</v>
      </c>
    </row>
    <row r="135" spans="2:65" s="11" customFormat="1">
      <c r="B135" s="185"/>
      <c r="D135" s="186" t="s">
        <v>155</v>
      </c>
      <c r="E135" s="187" t="s">
        <v>5</v>
      </c>
      <c r="F135" s="188" t="s">
        <v>214</v>
      </c>
      <c r="H135" s="189">
        <v>157.6</v>
      </c>
      <c r="I135" s="190"/>
      <c r="L135" s="185"/>
      <c r="M135" s="191"/>
      <c r="N135" s="192"/>
      <c r="O135" s="192"/>
      <c r="P135" s="192"/>
      <c r="Q135" s="192"/>
      <c r="R135" s="192"/>
      <c r="S135" s="192"/>
      <c r="T135" s="193"/>
      <c r="AT135" s="187" t="s">
        <v>155</v>
      </c>
      <c r="AU135" s="187" t="s">
        <v>80</v>
      </c>
      <c r="AV135" s="11" t="s">
        <v>80</v>
      </c>
      <c r="AW135" s="11" t="s">
        <v>34</v>
      </c>
      <c r="AX135" s="11" t="s">
        <v>9</v>
      </c>
      <c r="AY135" s="187" t="s">
        <v>131</v>
      </c>
    </row>
    <row r="136" spans="2:65" s="12" customFormat="1">
      <c r="B136" s="194"/>
      <c r="D136" s="186" t="s">
        <v>155</v>
      </c>
      <c r="E136" s="195" t="s">
        <v>5</v>
      </c>
      <c r="F136" s="196" t="s">
        <v>158</v>
      </c>
      <c r="H136" s="197">
        <v>450.8</v>
      </c>
      <c r="I136" s="198"/>
      <c r="L136" s="194"/>
      <c r="M136" s="199"/>
      <c r="N136" s="200"/>
      <c r="O136" s="200"/>
      <c r="P136" s="200"/>
      <c r="Q136" s="200"/>
      <c r="R136" s="200"/>
      <c r="S136" s="200"/>
      <c r="T136" s="201"/>
      <c r="AT136" s="195" t="s">
        <v>155</v>
      </c>
      <c r="AU136" s="195" t="s">
        <v>80</v>
      </c>
      <c r="AV136" s="12" t="s">
        <v>139</v>
      </c>
      <c r="AW136" s="12" t="s">
        <v>34</v>
      </c>
      <c r="AX136" s="12" t="s">
        <v>78</v>
      </c>
      <c r="AY136" s="195" t="s">
        <v>131</v>
      </c>
    </row>
    <row r="137" spans="2:65" s="1" customFormat="1" ht="25.5" customHeight="1">
      <c r="B137" s="172"/>
      <c r="C137" s="173" t="s">
        <v>219</v>
      </c>
      <c r="D137" s="173" t="s">
        <v>134</v>
      </c>
      <c r="E137" s="174" t="s">
        <v>220</v>
      </c>
      <c r="F137" s="175" t="s">
        <v>221</v>
      </c>
      <c r="G137" s="176" t="s">
        <v>222</v>
      </c>
      <c r="H137" s="177">
        <v>1.03</v>
      </c>
      <c r="I137" s="178"/>
      <c r="J137" s="177">
        <f>ROUND(I137*H137,15)</f>
        <v>0</v>
      </c>
      <c r="K137" s="175" t="s">
        <v>138</v>
      </c>
      <c r="L137" s="40"/>
      <c r="M137" s="179" t="s">
        <v>5</v>
      </c>
      <c r="N137" s="180" t="s">
        <v>42</v>
      </c>
      <c r="O137" s="41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AR137" s="23" t="s">
        <v>139</v>
      </c>
      <c r="AT137" s="23" t="s">
        <v>134</v>
      </c>
      <c r="AU137" s="23" t="s">
        <v>80</v>
      </c>
      <c r="AY137" s="23" t="s">
        <v>131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23" t="s">
        <v>78</v>
      </c>
      <c r="BK137" s="184">
        <f>ROUND(I137*H137,15)</f>
        <v>0</v>
      </c>
      <c r="BL137" s="23" t="s">
        <v>139</v>
      </c>
      <c r="BM137" s="23" t="s">
        <v>223</v>
      </c>
    </row>
    <row r="138" spans="2:65" s="11" customFormat="1">
      <c r="B138" s="185"/>
      <c r="D138" s="186" t="s">
        <v>155</v>
      </c>
      <c r="E138" s="187" t="s">
        <v>5</v>
      </c>
      <c r="F138" s="188" t="s">
        <v>224</v>
      </c>
      <c r="H138" s="189">
        <v>1.03</v>
      </c>
      <c r="I138" s="190"/>
      <c r="L138" s="185"/>
      <c r="M138" s="191"/>
      <c r="N138" s="192"/>
      <c r="O138" s="192"/>
      <c r="P138" s="192"/>
      <c r="Q138" s="192"/>
      <c r="R138" s="192"/>
      <c r="S138" s="192"/>
      <c r="T138" s="193"/>
      <c r="AT138" s="187" t="s">
        <v>155</v>
      </c>
      <c r="AU138" s="187" t="s">
        <v>80</v>
      </c>
      <c r="AV138" s="11" t="s">
        <v>80</v>
      </c>
      <c r="AW138" s="11" t="s">
        <v>34</v>
      </c>
      <c r="AX138" s="11" t="s">
        <v>78</v>
      </c>
      <c r="AY138" s="187" t="s">
        <v>131</v>
      </c>
    </row>
    <row r="139" spans="2:65" s="1" customFormat="1" ht="25.5" customHeight="1">
      <c r="B139" s="172"/>
      <c r="C139" s="173" t="s">
        <v>11</v>
      </c>
      <c r="D139" s="173" t="s">
        <v>134</v>
      </c>
      <c r="E139" s="174" t="s">
        <v>225</v>
      </c>
      <c r="F139" s="175" t="s">
        <v>226</v>
      </c>
      <c r="G139" s="176" t="s">
        <v>222</v>
      </c>
      <c r="H139" s="177">
        <v>3.1320000000000001</v>
      </c>
      <c r="I139" s="178"/>
      <c r="J139" s="177">
        <f>ROUND(I139*H139,15)</f>
        <v>0</v>
      </c>
      <c r="K139" s="175" t="s">
        <v>138</v>
      </c>
      <c r="L139" s="40"/>
      <c r="M139" s="179" t="s">
        <v>5</v>
      </c>
      <c r="N139" s="180" t="s">
        <v>42</v>
      </c>
      <c r="O139" s="41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AR139" s="23" t="s">
        <v>139</v>
      </c>
      <c r="AT139" s="23" t="s">
        <v>134</v>
      </c>
      <c r="AU139" s="23" t="s">
        <v>80</v>
      </c>
      <c r="AY139" s="23" t="s">
        <v>131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23" t="s">
        <v>78</v>
      </c>
      <c r="BK139" s="184">
        <f>ROUND(I139*H139,15)</f>
        <v>0</v>
      </c>
      <c r="BL139" s="23" t="s">
        <v>139</v>
      </c>
      <c r="BM139" s="23" t="s">
        <v>227</v>
      </c>
    </row>
    <row r="140" spans="2:65" s="11" customFormat="1">
      <c r="B140" s="185"/>
      <c r="D140" s="186" t="s">
        <v>155</v>
      </c>
      <c r="E140" s="187" t="s">
        <v>5</v>
      </c>
      <c r="F140" s="188" t="s">
        <v>228</v>
      </c>
      <c r="H140" s="189">
        <v>3.1320000000000001</v>
      </c>
      <c r="I140" s="190"/>
      <c r="L140" s="185"/>
      <c r="M140" s="191"/>
      <c r="N140" s="192"/>
      <c r="O140" s="192"/>
      <c r="P140" s="192"/>
      <c r="Q140" s="192"/>
      <c r="R140" s="192"/>
      <c r="S140" s="192"/>
      <c r="T140" s="193"/>
      <c r="AT140" s="187" t="s">
        <v>155</v>
      </c>
      <c r="AU140" s="187" t="s">
        <v>80</v>
      </c>
      <c r="AV140" s="11" t="s">
        <v>80</v>
      </c>
      <c r="AW140" s="11" t="s">
        <v>34</v>
      </c>
      <c r="AX140" s="11" t="s">
        <v>78</v>
      </c>
      <c r="AY140" s="187" t="s">
        <v>131</v>
      </c>
    </row>
    <row r="141" spans="2:65" s="1" customFormat="1" ht="16.5" customHeight="1">
      <c r="B141" s="172"/>
      <c r="C141" s="173" t="s">
        <v>229</v>
      </c>
      <c r="D141" s="173" t="s">
        <v>134</v>
      </c>
      <c r="E141" s="174" t="s">
        <v>230</v>
      </c>
      <c r="F141" s="175" t="s">
        <v>231</v>
      </c>
      <c r="G141" s="176" t="s">
        <v>222</v>
      </c>
      <c r="H141" s="177">
        <v>92.248000000000005</v>
      </c>
      <c r="I141" s="178"/>
      <c r="J141" s="177">
        <f>ROUND(I141*H141,15)</f>
        <v>0</v>
      </c>
      <c r="K141" s="175" t="s">
        <v>138</v>
      </c>
      <c r="L141" s="40"/>
      <c r="M141" s="179" t="s">
        <v>5</v>
      </c>
      <c r="N141" s="180" t="s">
        <v>42</v>
      </c>
      <c r="O141" s="41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AR141" s="23" t="s">
        <v>139</v>
      </c>
      <c r="AT141" s="23" t="s">
        <v>134</v>
      </c>
      <c r="AU141" s="23" t="s">
        <v>80</v>
      </c>
      <c r="AY141" s="23" t="s">
        <v>131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23" t="s">
        <v>78</v>
      </c>
      <c r="BK141" s="184">
        <f>ROUND(I141*H141,15)</f>
        <v>0</v>
      </c>
      <c r="BL141" s="23" t="s">
        <v>139</v>
      </c>
      <c r="BM141" s="23" t="s">
        <v>232</v>
      </c>
    </row>
    <row r="142" spans="2:65" s="11" customFormat="1">
      <c r="B142" s="185"/>
      <c r="D142" s="186" t="s">
        <v>155</v>
      </c>
      <c r="E142" s="187" t="s">
        <v>5</v>
      </c>
      <c r="F142" s="188" t="s">
        <v>233</v>
      </c>
      <c r="H142" s="189">
        <v>62.32</v>
      </c>
      <c r="I142" s="190"/>
      <c r="L142" s="185"/>
      <c r="M142" s="191"/>
      <c r="N142" s="192"/>
      <c r="O142" s="192"/>
      <c r="P142" s="192"/>
      <c r="Q142" s="192"/>
      <c r="R142" s="192"/>
      <c r="S142" s="192"/>
      <c r="T142" s="193"/>
      <c r="AT142" s="187" t="s">
        <v>155</v>
      </c>
      <c r="AU142" s="187" t="s">
        <v>80</v>
      </c>
      <c r="AV142" s="11" t="s">
        <v>80</v>
      </c>
      <c r="AW142" s="11" t="s">
        <v>34</v>
      </c>
      <c r="AX142" s="11" t="s">
        <v>9</v>
      </c>
      <c r="AY142" s="187" t="s">
        <v>131</v>
      </c>
    </row>
    <row r="143" spans="2:65" s="11" customFormat="1">
      <c r="B143" s="185"/>
      <c r="D143" s="186" t="s">
        <v>155</v>
      </c>
      <c r="E143" s="187" t="s">
        <v>5</v>
      </c>
      <c r="F143" s="188" t="s">
        <v>234</v>
      </c>
      <c r="H143" s="189">
        <v>29.928000000000001</v>
      </c>
      <c r="I143" s="190"/>
      <c r="L143" s="185"/>
      <c r="M143" s="191"/>
      <c r="N143" s="192"/>
      <c r="O143" s="192"/>
      <c r="P143" s="192"/>
      <c r="Q143" s="192"/>
      <c r="R143" s="192"/>
      <c r="S143" s="192"/>
      <c r="T143" s="193"/>
      <c r="AT143" s="187" t="s">
        <v>155</v>
      </c>
      <c r="AU143" s="187" t="s">
        <v>80</v>
      </c>
      <c r="AV143" s="11" t="s">
        <v>80</v>
      </c>
      <c r="AW143" s="11" t="s">
        <v>34</v>
      </c>
      <c r="AX143" s="11" t="s">
        <v>9</v>
      </c>
      <c r="AY143" s="187" t="s">
        <v>131</v>
      </c>
    </row>
    <row r="144" spans="2:65" s="12" customFormat="1">
      <c r="B144" s="194"/>
      <c r="D144" s="186" t="s">
        <v>155</v>
      </c>
      <c r="E144" s="195" t="s">
        <v>5</v>
      </c>
      <c r="F144" s="196" t="s">
        <v>158</v>
      </c>
      <c r="H144" s="197">
        <v>92.248000000000005</v>
      </c>
      <c r="I144" s="198"/>
      <c r="L144" s="194"/>
      <c r="M144" s="199"/>
      <c r="N144" s="200"/>
      <c r="O144" s="200"/>
      <c r="P144" s="200"/>
      <c r="Q144" s="200"/>
      <c r="R144" s="200"/>
      <c r="S144" s="200"/>
      <c r="T144" s="201"/>
      <c r="AT144" s="195" t="s">
        <v>155</v>
      </c>
      <c r="AU144" s="195" t="s">
        <v>80</v>
      </c>
      <c r="AV144" s="12" t="s">
        <v>139</v>
      </c>
      <c r="AW144" s="12" t="s">
        <v>34</v>
      </c>
      <c r="AX144" s="12" t="s">
        <v>78</v>
      </c>
      <c r="AY144" s="195" t="s">
        <v>131</v>
      </c>
    </row>
    <row r="145" spans="2:65" s="1" customFormat="1" ht="16.5" customHeight="1">
      <c r="B145" s="172"/>
      <c r="C145" s="173" t="s">
        <v>235</v>
      </c>
      <c r="D145" s="173" t="s">
        <v>134</v>
      </c>
      <c r="E145" s="174" t="s">
        <v>236</v>
      </c>
      <c r="F145" s="175" t="s">
        <v>237</v>
      </c>
      <c r="G145" s="176" t="s">
        <v>222</v>
      </c>
      <c r="H145" s="177">
        <v>107.7204</v>
      </c>
      <c r="I145" s="178"/>
      <c r="J145" s="177">
        <f>ROUND(I145*H145,15)</f>
        <v>0</v>
      </c>
      <c r="K145" s="175" t="s">
        <v>138</v>
      </c>
      <c r="L145" s="40"/>
      <c r="M145" s="179" t="s">
        <v>5</v>
      </c>
      <c r="N145" s="180" t="s">
        <v>42</v>
      </c>
      <c r="O145" s="41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AR145" s="23" t="s">
        <v>139</v>
      </c>
      <c r="AT145" s="23" t="s">
        <v>134</v>
      </c>
      <c r="AU145" s="23" t="s">
        <v>80</v>
      </c>
      <c r="AY145" s="23" t="s">
        <v>131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23" t="s">
        <v>78</v>
      </c>
      <c r="BK145" s="184">
        <f>ROUND(I145*H145,15)</f>
        <v>0</v>
      </c>
      <c r="BL145" s="23" t="s">
        <v>139</v>
      </c>
      <c r="BM145" s="23" t="s">
        <v>238</v>
      </c>
    </row>
    <row r="146" spans="2:65" s="11" customFormat="1">
      <c r="B146" s="185"/>
      <c r="D146" s="186" t="s">
        <v>155</v>
      </c>
      <c r="E146" s="187" t="s">
        <v>5</v>
      </c>
      <c r="F146" s="188" t="s">
        <v>239</v>
      </c>
      <c r="H146" s="189">
        <v>53.85</v>
      </c>
      <c r="I146" s="190"/>
      <c r="L146" s="185"/>
      <c r="M146" s="191"/>
      <c r="N146" s="192"/>
      <c r="O146" s="192"/>
      <c r="P146" s="192"/>
      <c r="Q146" s="192"/>
      <c r="R146" s="192"/>
      <c r="S146" s="192"/>
      <c r="T146" s="193"/>
      <c r="AT146" s="187" t="s">
        <v>155</v>
      </c>
      <c r="AU146" s="187" t="s">
        <v>80</v>
      </c>
      <c r="AV146" s="11" t="s">
        <v>80</v>
      </c>
      <c r="AW146" s="11" t="s">
        <v>34</v>
      </c>
      <c r="AX146" s="11" t="s">
        <v>9</v>
      </c>
      <c r="AY146" s="187" t="s">
        <v>131</v>
      </c>
    </row>
    <row r="147" spans="2:65" s="11" customFormat="1">
      <c r="B147" s="185"/>
      <c r="D147" s="186" t="s">
        <v>155</v>
      </c>
      <c r="E147" s="187" t="s">
        <v>5</v>
      </c>
      <c r="F147" s="188" t="s">
        <v>240</v>
      </c>
      <c r="H147" s="189">
        <v>53.870399999999997</v>
      </c>
      <c r="I147" s="190"/>
      <c r="L147" s="185"/>
      <c r="M147" s="191"/>
      <c r="N147" s="192"/>
      <c r="O147" s="192"/>
      <c r="P147" s="192"/>
      <c r="Q147" s="192"/>
      <c r="R147" s="192"/>
      <c r="S147" s="192"/>
      <c r="T147" s="193"/>
      <c r="AT147" s="187" t="s">
        <v>155</v>
      </c>
      <c r="AU147" s="187" t="s">
        <v>80</v>
      </c>
      <c r="AV147" s="11" t="s">
        <v>80</v>
      </c>
      <c r="AW147" s="11" t="s">
        <v>34</v>
      </c>
      <c r="AX147" s="11" t="s">
        <v>9</v>
      </c>
      <c r="AY147" s="187" t="s">
        <v>131</v>
      </c>
    </row>
    <row r="148" spans="2:65" s="12" customFormat="1">
      <c r="B148" s="194"/>
      <c r="D148" s="186" t="s">
        <v>155</v>
      </c>
      <c r="E148" s="195" t="s">
        <v>5</v>
      </c>
      <c r="F148" s="196" t="s">
        <v>158</v>
      </c>
      <c r="H148" s="197">
        <v>107.7204</v>
      </c>
      <c r="I148" s="198"/>
      <c r="L148" s="194"/>
      <c r="M148" s="199"/>
      <c r="N148" s="200"/>
      <c r="O148" s="200"/>
      <c r="P148" s="200"/>
      <c r="Q148" s="200"/>
      <c r="R148" s="200"/>
      <c r="S148" s="200"/>
      <c r="T148" s="201"/>
      <c r="AT148" s="195" t="s">
        <v>155</v>
      </c>
      <c r="AU148" s="195" t="s">
        <v>80</v>
      </c>
      <c r="AV148" s="12" t="s">
        <v>139</v>
      </c>
      <c r="AW148" s="12" t="s">
        <v>34</v>
      </c>
      <c r="AX148" s="12" t="s">
        <v>78</v>
      </c>
      <c r="AY148" s="195" t="s">
        <v>131</v>
      </c>
    </row>
    <row r="149" spans="2:65" s="1" customFormat="1" ht="16.5" customHeight="1">
      <c r="B149" s="172"/>
      <c r="C149" s="173" t="s">
        <v>241</v>
      </c>
      <c r="D149" s="173" t="s">
        <v>134</v>
      </c>
      <c r="E149" s="174" t="s">
        <v>242</v>
      </c>
      <c r="F149" s="175" t="s">
        <v>243</v>
      </c>
      <c r="G149" s="176" t="s">
        <v>222</v>
      </c>
      <c r="H149" s="177">
        <v>107.72</v>
      </c>
      <c r="I149" s="178"/>
      <c r="J149" s="177">
        <f>ROUND(I149*H149,15)</f>
        <v>0</v>
      </c>
      <c r="K149" s="175" t="s">
        <v>138</v>
      </c>
      <c r="L149" s="40"/>
      <c r="M149" s="179" t="s">
        <v>5</v>
      </c>
      <c r="N149" s="180" t="s">
        <v>42</v>
      </c>
      <c r="O149" s="41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AR149" s="23" t="s">
        <v>139</v>
      </c>
      <c r="AT149" s="23" t="s">
        <v>134</v>
      </c>
      <c r="AU149" s="23" t="s">
        <v>80</v>
      </c>
      <c r="AY149" s="23" t="s">
        <v>131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23" t="s">
        <v>78</v>
      </c>
      <c r="BK149" s="184">
        <f>ROUND(I149*H149,15)</f>
        <v>0</v>
      </c>
      <c r="BL149" s="23" t="s">
        <v>139</v>
      </c>
      <c r="BM149" s="23" t="s">
        <v>244</v>
      </c>
    </row>
    <row r="150" spans="2:65" s="1" customFormat="1" ht="16.5" customHeight="1">
      <c r="B150" s="172"/>
      <c r="C150" s="173" t="s">
        <v>245</v>
      </c>
      <c r="D150" s="173" t="s">
        <v>134</v>
      </c>
      <c r="E150" s="174" t="s">
        <v>246</v>
      </c>
      <c r="F150" s="175" t="s">
        <v>247</v>
      </c>
      <c r="G150" s="176" t="s">
        <v>222</v>
      </c>
      <c r="H150" s="177">
        <v>7.5</v>
      </c>
      <c r="I150" s="178"/>
      <c r="J150" s="177">
        <f>ROUND(I150*H150,15)</f>
        <v>0</v>
      </c>
      <c r="K150" s="175" t="s">
        <v>138</v>
      </c>
      <c r="L150" s="40"/>
      <c r="M150" s="179" t="s">
        <v>5</v>
      </c>
      <c r="N150" s="180" t="s">
        <v>42</v>
      </c>
      <c r="O150" s="41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AR150" s="23" t="s">
        <v>139</v>
      </c>
      <c r="AT150" s="23" t="s">
        <v>134</v>
      </c>
      <c r="AU150" s="23" t="s">
        <v>80</v>
      </c>
      <c r="AY150" s="23" t="s">
        <v>131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23" t="s">
        <v>78</v>
      </c>
      <c r="BK150" s="184">
        <f>ROUND(I150*H150,15)</f>
        <v>0</v>
      </c>
      <c r="BL150" s="23" t="s">
        <v>139</v>
      </c>
      <c r="BM150" s="23" t="s">
        <v>248</v>
      </c>
    </row>
    <row r="151" spans="2:65" s="1" customFormat="1" ht="16.5" customHeight="1">
      <c r="B151" s="172"/>
      <c r="C151" s="173" t="s">
        <v>249</v>
      </c>
      <c r="D151" s="173" t="s">
        <v>134</v>
      </c>
      <c r="E151" s="174" t="s">
        <v>250</v>
      </c>
      <c r="F151" s="175" t="s">
        <v>251</v>
      </c>
      <c r="G151" s="176" t="s">
        <v>222</v>
      </c>
      <c r="H151" s="177">
        <v>0.5</v>
      </c>
      <c r="I151" s="178"/>
      <c r="J151" s="177">
        <f>ROUND(I151*H151,15)</f>
        <v>0</v>
      </c>
      <c r="K151" s="175" t="s">
        <v>138</v>
      </c>
      <c r="L151" s="40"/>
      <c r="M151" s="179" t="s">
        <v>5</v>
      </c>
      <c r="N151" s="180" t="s">
        <v>42</v>
      </c>
      <c r="O151" s="41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AR151" s="23" t="s">
        <v>139</v>
      </c>
      <c r="AT151" s="23" t="s">
        <v>134</v>
      </c>
      <c r="AU151" s="23" t="s">
        <v>80</v>
      </c>
      <c r="AY151" s="23" t="s">
        <v>131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23" t="s">
        <v>78</v>
      </c>
      <c r="BK151" s="184">
        <f>ROUND(I151*H151,15)</f>
        <v>0</v>
      </c>
      <c r="BL151" s="23" t="s">
        <v>139</v>
      </c>
      <c r="BM151" s="23" t="s">
        <v>252</v>
      </c>
    </row>
    <row r="152" spans="2:65" s="1" customFormat="1" ht="16.5" customHeight="1">
      <c r="B152" s="172"/>
      <c r="C152" s="173" t="s">
        <v>253</v>
      </c>
      <c r="D152" s="173" t="s">
        <v>134</v>
      </c>
      <c r="E152" s="174" t="s">
        <v>254</v>
      </c>
      <c r="F152" s="175" t="s">
        <v>255</v>
      </c>
      <c r="G152" s="176" t="s">
        <v>222</v>
      </c>
      <c r="H152" s="177">
        <v>14.85</v>
      </c>
      <c r="I152" s="178"/>
      <c r="J152" s="177">
        <f>ROUND(I152*H152,15)</f>
        <v>0</v>
      </c>
      <c r="K152" s="175" t="s">
        <v>138</v>
      </c>
      <c r="L152" s="40"/>
      <c r="M152" s="179" t="s">
        <v>5</v>
      </c>
      <c r="N152" s="180" t="s">
        <v>42</v>
      </c>
      <c r="O152" s="41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AR152" s="23" t="s">
        <v>139</v>
      </c>
      <c r="AT152" s="23" t="s">
        <v>134</v>
      </c>
      <c r="AU152" s="23" t="s">
        <v>80</v>
      </c>
      <c r="AY152" s="23" t="s">
        <v>131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23" t="s">
        <v>78</v>
      </c>
      <c r="BK152" s="184">
        <f>ROUND(I152*H152,15)</f>
        <v>0</v>
      </c>
      <c r="BL152" s="23" t="s">
        <v>139</v>
      </c>
      <c r="BM152" s="23" t="s">
        <v>256</v>
      </c>
    </row>
    <row r="153" spans="2:65" s="11" customFormat="1">
      <c r="B153" s="185"/>
      <c r="D153" s="186" t="s">
        <v>155</v>
      </c>
      <c r="E153" s="187" t="s">
        <v>5</v>
      </c>
      <c r="F153" s="188" t="s">
        <v>257</v>
      </c>
      <c r="H153" s="189">
        <v>14.85</v>
      </c>
      <c r="I153" s="190"/>
      <c r="L153" s="185"/>
      <c r="M153" s="191"/>
      <c r="N153" s="192"/>
      <c r="O153" s="192"/>
      <c r="P153" s="192"/>
      <c r="Q153" s="192"/>
      <c r="R153" s="192"/>
      <c r="S153" s="192"/>
      <c r="T153" s="193"/>
      <c r="AT153" s="187" t="s">
        <v>155</v>
      </c>
      <c r="AU153" s="187" t="s">
        <v>80</v>
      </c>
      <c r="AV153" s="11" t="s">
        <v>80</v>
      </c>
      <c r="AW153" s="11" t="s">
        <v>34</v>
      </c>
      <c r="AX153" s="11" t="s">
        <v>78</v>
      </c>
      <c r="AY153" s="187" t="s">
        <v>131</v>
      </c>
    </row>
    <row r="154" spans="2:65" s="1" customFormat="1" ht="25.5" customHeight="1">
      <c r="B154" s="172"/>
      <c r="C154" s="173" t="s">
        <v>258</v>
      </c>
      <c r="D154" s="173" t="s">
        <v>134</v>
      </c>
      <c r="E154" s="174" t="s">
        <v>259</v>
      </c>
      <c r="F154" s="175" t="s">
        <v>260</v>
      </c>
      <c r="G154" s="176" t="s">
        <v>222</v>
      </c>
      <c r="H154" s="177">
        <v>14.85</v>
      </c>
      <c r="I154" s="178"/>
      <c r="J154" s="177">
        <f>ROUND(I154*H154,15)</f>
        <v>0</v>
      </c>
      <c r="K154" s="175" t="s">
        <v>138</v>
      </c>
      <c r="L154" s="40"/>
      <c r="M154" s="179" t="s">
        <v>5</v>
      </c>
      <c r="N154" s="180" t="s">
        <v>42</v>
      </c>
      <c r="O154" s="41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AR154" s="23" t="s">
        <v>139</v>
      </c>
      <c r="AT154" s="23" t="s">
        <v>134</v>
      </c>
      <c r="AU154" s="23" t="s">
        <v>80</v>
      </c>
      <c r="AY154" s="23" t="s">
        <v>131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23" t="s">
        <v>78</v>
      </c>
      <c r="BK154" s="184">
        <f>ROUND(I154*H154,15)</f>
        <v>0</v>
      </c>
      <c r="BL154" s="23" t="s">
        <v>139</v>
      </c>
      <c r="BM154" s="23" t="s">
        <v>261</v>
      </c>
    </row>
    <row r="155" spans="2:65" s="11" customFormat="1">
      <c r="B155" s="185"/>
      <c r="D155" s="186" t="s">
        <v>155</v>
      </c>
      <c r="E155" s="187" t="s">
        <v>5</v>
      </c>
      <c r="F155" s="188" t="s">
        <v>257</v>
      </c>
      <c r="H155" s="189">
        <v>14.85</v>
      </c>
      <c r="I155" s="190"/>
      <c r="L155" s="185"/>
      <c r="M155" s="191"/>
      <c r="N155" s="192"/>
      <c r="O155" s="192"/>
      <c r="P155" s="192"/>
      <c r="Q155" s="192"/>
      <c r="R155" s="192"/>
      <c r="S155" s="192"/>
      <c r="T155" s="193"/>
      <c r="AT155" s="187" t="s">
        <v>155</v>
      </c>
      <c r="AU155" s="187" t="s">
        <v>80</v>
      </c>
      <c r="AV155" s="11" t="s">
        <v>80</v>
      </c>
      <c r="AW155" s="11" t="s">
        <v>34</v>
      </c>
      <c r="AX155" s="11" t="s">
        <v>78</v>
      </c>
      <c r="AY155" s="187" t="s">
        <v>131</v>
      </c>
    </row>
    <row r="156" spans="2:65" s="1" customFormat="1" ht="16.5" customHeight="1">
      <c r="B156" s="172"/>
      <c r="C156" s="173" t="s">
        <v>262</v>
      </c>
      <c r="D156" s="173" t="s">
        <v>134</v>
      </c>
      <c r="E156" s="174" t="s">
        <v>263</v>
      </c>
      <c r="F156" s="175" t="s">
        <v>264</v>
      </c>
      <c r="G156" s="176" t="s">
        <v>222</v>
      </c>
      <c r="H156" s="177">
        <v>15.077999999999999</v>
      </c>
      <c r="I156" s="178"/>
      <c r="J156" s="177">
        <f>ROUND(I156*H156,15)</f>
        <v>0</v>
      </c>
      <c r="K156" s="175" t="s">
        <v>138</v>
      </c>
      <c r="L156" s="40"/>
      <c r="M156" s="179" t="s">
        <v>5</v>
      </c>
      <c r="N156" s="180" t="s">
        <v>42</v>
      </c>
      <c r="O156" s="41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AR156" s="23" t="s">
        <v>139</v>
      </c>
      <c r="AT156" s="23" t="s">
        <v>134</v>
      </c>
      <c r="AU156" s="23" t="s">
        <v>80</v>
      </c>
      <c r="AY156" s="23" t="s">
        <v>131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23" t="s">
        <v>78</v>
      </c>
      <c r="BK156" s="184">
        <f>ROUND(I156*H156,15)</f>
        <v>0</v>
      </c>
      <c r="BL156" s="23" t="s">
        <v>139</v>
      </c>
      <c r="BM156" s="23" t="s">
        <v>265</v>
      </c>
    </row>
    <row r="157" spans="2:65" s="11" customFormat="1">
      <c r="B157" s="185"/>
      <c r="D157" s="186" t="s">
        <v>155</v>
      </c>
      <c r="E157" s="187" t="s">
        <v>5</v>
      </c>
      <c r="F157" s="188" t="s">
        <v>266</v>
      </c>
      <c r="H157" s="189">
        <v>15.077999999999999</v>
      </c>
      <c r="I157" s="190"/>
      <c r="L157" s="185"/>
      <c r="M157" s="191"/>
      <c r="N157" s="192"/>
      <c r="O157" s="192"/>
      <c r="P157" s="192"/>
      <c r="Q157" s="192"/>
      <c r="R157" s="192"/>
      <c r="S157" s="192"/>
      <c r="T157" s="193"/>
      <c r="AT157" s="187" t="s">
        <v>155</v>
      </c>
      <c r="AU157" s="187" t="s">
        <v>80</v>
      </c>
      <c r="AV157" s="11" t="s">
        <v>80</v>
      </c>
      <c r="AW157" s="11" t="s">
        <v>34</v>
      </c>
      <c r="AX157" s="11" t="s">
        <v>78</v>
      </c>
      <c r="AY157" s="187" t="s">
        <v>131</v>
      </c>
    </row>
    <row r="158" spans="2:65" s="1" customFormat="1" ht="16.5" customHeight="1">
      <c r="B158" s="172"/>
      <c r="C158" s="173" t="s">
        <v>267</v>
      </c>
      <c r="D158" s="173" t="s">
        <v>134</v>
      </c>
      <c r="E158" s="174" t="s">
        <v>268</v>
      </c>
      <c r="F158" s="175" t="s">
        <v>269</v>
      </c>
      <c r="G158" s="176" t="s">
        <v>222</v>
      </c>
      <c r="H158" s="177">
        <v>15.077999999999999</v>
      </c>
      <c r="I158" s="178"/>
      <c r="J158" s="177">
        <f>ROUND(I158*H158,15)</f>
        <v>0</v>
      </c>
      <c r="K158" s="175" t="s">
        <v>138</v>
      </c>
      <c r="L158" s="40"/>
      <c r="M158" s="179" t="s">
        <v>5</v>
      </c>
      <c r="N158" s="180" t="s">
        <v>42</v>
      </c>
      <c r="O158" s="41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AR158" s="23" t="s">
        <v>139</v>
      </c>
      <c r="AT158" s="23" t="s">
        <v>134</v>
      </c>
      <c r="AU158" s="23" t="s">
        <v>80</v>
      </c>
      <c r="AY158" s="23" t="s">
        <v>131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23" t="s">
        <v>78</v>
      </c>
      <c r="BK158" s="184">
        <f>ROUND(I158*H158,15)</f>
        <v>0</v>
      </c>
      <c r="BL158" s="23" t="s">
        <v>139</v>
      </c>
      <c r="BM158" s="23" t="s">
        <v>270</v>
      </c>
    </row>
    <row r="159" spans="2:65" s="11" customFormat="1">
      <c r="B159" s="185"/>
      <c r="D159" s="186" t="s">
        <v>155</v>
      </c>
      <c r="E159" s="187" t="s">
        <v>5</v>
      </c>
      <c r="F159" s="188" t="s">
        <v>266</v>
      </c>
      <c r="H159" s="189">
        <v>15.077999999999999</v>
      </c>
      <c r="I159" s="190"/>
      <c r="L159" s="185"/>
      <c r="M159" s="191"/>
      <c r="N159" s="192"/>
      <c r="O159" s="192"/>
      <c r="P159" s="192"/>
      <c r="Q159" s="192"/>
      <c r="R159" s="192"/>
      <c r="S159" s="192"/>
      <c r="T159" s="193"/>
      <c r="AT159" s="187" t="s">
        <v>155</v>
      </c>
      <c r="AU159" s="187" t="s">
        <v>80</v>
      </c>
      <c r="AV159" s="11" t="s">
        <v>80</v>
      </c>
      <c r="AW159" s="11" t="s">
        <v>34</v>
      </c>
      <c r="AX159" s="11" t="s">
        <v>78</v>
      </c>
      <c r="AY159" s="187" t="s">
        <v>131</v>
      </c>
    </row>
    <row r="160" spans="2:65" s="1" customFormat="1" ht="16.5" customHeight="1">
      <c r="B160" s="172"/>
      <c r="C160" s="173" t="s">
        <v>271</v>
      </c>
      <c r="D160" s="173" t="s">
        <v>134</v>
      </c>
      <c r="E160" s="174" t="s">
        <v>272</v>
      </c>
      <c r="F160" s="175" t="s">
        <v>273</v>
      </c>
      <c r="G160" s="176" t="s">
        <v>144</v>
      </c>
      <c r="H160" s="177">
        <v>4.08</v>
      </c>
      <c r="I160" s="178"/>
      <c r="J160" s="177">
        <f>ROUND(I160*H160,15)</f>
        <v>0</v>
      </c>
      <c r="K160" s="175" t="s">
        <v>138</v>
      </c>
      <c r="L160" s="40"/>
      <c r="M160" s="179" t="s">
        <v>5</v>
      </c>
      <c r="N160" s="180" t="s">
        <v>42</v>
      </c>
      <c r="O160" s="41"/>
      <c r="P160" s="181">
        <f>O160*H160</f>
        <v>0</v>
      </c>
      <c r="Q160" s="181">
        <v>8.4000000000000003E-4</v>
      </c>
      <c r="R160" s="181">
        <f>Q160*H160</f>
        <v>3.4272E-3</v>
      </c>
      <c r="S160" s="181">
        <v>0</v>
      </c>
      <c r="T160" s="182">
        <f>S160*H160</f>
        <v>0</v>
      </c>
      <c r="AR160" s="23" t="s">
        <v>139</v>
      </c>
      <c r="AT160" s="23" t="s">
        <v>134</v>
      </c>
      <c r="AU160" s="23" t="s">
        <v>80</v>
      </c>
      <c r="AY160" s="23" t="s">
        <v>131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23" t="s">
        <v>78</v>
      </c>
      <c r="BK160" s="184">
        <f>ROUND(I160*H160,15)</f>
        <v>0</v>
      </c>
      <c r="BL160" s="23" t="s">
        <v>139</v>
      </c>
      <c r="BM160" s="23" t="s">
        <v>274</v>
      </c>
    </row>
    <row r="161" spans="2:65" s="11" customFormat="1">
      <c r="B161" s="185"/>
      <c r="D161" s="186" t="s">
        <v>155</v>
      </c>
      <c r="E161" s="187" t="s">
        <v>5</v>
      </c>
      <c r="F161" s="188" t="s">
        <v>275</v>
      </c>
      <c r="H161" s="189">
        <v>4.08</v>
      </c>
      <c r="I161" s="190"/>
      <c r="L161" s="185"/>
      <c r="M161" s="191"/>
      <c r="N161" s="192"/>
      <c r="O161" s="192"/>
      <c r="P161" s="192"/>
      <c r="Q161" s="192"/>
      <c r="R161" s="192"/>
      <c r="S161" s="192"/>
      <c r="T161" s="193"/>
      <c r="AT161" s="187" t="s">
        <v>155</v>
      </c>
      <c r="AU161" s="187" t="s">
        <v>80</v>
      </c>
      <c r="AV161" s="11" t="s">
        <v>80</v>
      </c>
      <c r="AW161" s="11" t="s">
        <v>34</v>
      </c>
      <c r="AX161" s="11" t="s">
        <v>78</v>
      </c>
      <c r="AY161" s="187" t="s">
        <v>131</v>
      </c>
    </row>
    <row r="162" spans="2:65" s="1" customFormat="1" ht="16.5" customHeight="1">
      <c r="B162" s="172"/>
      <c r="C162" s="173" t="s">
        <v>276</v>
      </c>
      <c r="D162" s="173" t="s">
        <v>134</v>
      </c>
      <c r="E162" s="174" t="s">
        <v>277</v>
      </c>
      <c r="F162" s="175" t="s">
        <v>278</v>
      </c>
      <c r="G162" s="176" t="s">
        <v>144</v>
      </c>
      <c r="H162" s="177">
        <v>4.08</v>
      </c>
      <c r="I162" s="178"/>
      <c r="J162" s="177">
        <f>ROUND(I162*H162,15)</f>
        <v>0</v>
      </c>
      <c r="K162" s="175" t="s">
        <v>138</v>
      </c>
      <c r="L162" s="40"/>
      <c r="M162" s="179" t="s">
        <v>5</v>
      </c>
      <c r="N162" s="180" t="s">
        <v>42</v>
      </c>
      <c r="O162" s="41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AR162" s="23" t="s">
        <v>139</v>
      </c>
      <c r="AT162" s="23" t="s">
        <v>134</v>
      </c>
      <c r="AU162" s="23" t="s">
        <v>80</v>
      </c>
      <c r="AY162" s="23" t="s">
        <v>131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23" t="s">
        <v>78</v>
      </c>
      <c r="BK162" s="184">
        <f>ROUND(I162*H162,15)</f>
        <v>0</v>
      </c>
      <c r="BL162" s="23" t="s">
        <v>139</v>
      </c>
      <c r="BM162" s="23" t="s">
        <v>279</v>
      </c>
    </row>
    <row r="163" spans="2:65" s="1" customFormat="1" ht="16.5" customHeight="1">
      <c r="B163" s="172"/>
      <c r="C163" s="173" t="s">
        <v>280</v>
      </c>
      <c r="D163" s="173" t="s">
        <v>134</v>
      </c>
      <c r="E163" s="174" t="s">
        <v>281</v>
      </c>
      <c r="F163" s="175" t="s">
        <v>282</v>
      </c>
      <c r="G163" s="176" t="s">
        <v>149</v>
      </c>
      <c r="H163" s="177">
        <v>150</v>
      </c>
      <c r="I163" s="178"/>
      <c r="J163" s="177">
        <f>ROUND(I163*H163,15)</f>
        <v>0</v>
      </c>
      <c r="K163" s="175" t="s">
        <v>138</v>
      </c>
      <c r="L163" s="40"/>
      <c r="M163" s="179" t="s">
        <v>5</v>
      </c>
      <c r="N163" s="180" t="s">
        <v>42</v>
      </c>
      <c r="O163" s="41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AR163" s="23" t="s">
        <v>139</v>
      </c>
      <c r="AT163" s="23" t="s">
        <v>134</v>
      </c>
      <c r="AU163" s="23" t="s">
        <v>80</v>
      </c>
      <c r="AY163" s="23" t="s">
        <v>131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23" t="s">
        <v>78</v>
      </c>
      <c r="BK163" s="184">
        <f>ROUND(I163*H163,15)</f>
        <v>0</v>
      </c>
      <c r="BL163" s="23" t="s">
        <v>139</v>
      </c>
      <c r="BM163" s="23" t="s">
        <v>283</v>
      </c>
    </row>
    <row r="164" spans="2:65" s="1" customFormat="1" ht="25.5" customHeight="1">
      <c r="B164" s="172"/>
      <c r="C164" s="173" t="s">
        <v>284</v>
      </c>
      <c r="D164" s="173" t="s">
        <v>134</v>
      </c>
      <c r="E164" s="174" t="s">
        <v>285</v>
      </c>
      <c r="F164" s="175" t="s">
        <v>286</v>
      </c>
      <c r="G164" s="176" t="s">
        <v>222</v>
      </c>
      <c r="H164" s="177">
        <v>474.8</v>
      </c>
      <c r="I164" s="178"/>
      <c r="J164" s="177">
        <f>ROUND(I164*H164,15)</f>
        <v>0</v>
      </c>
      <c r="K164" s="175" t="s">
        <v>138</v>
      </c>
      <c r="L164" s="40"/>
      <c r="M164" s="179" t="s">
        <v>5</v>
      </c>
      <c r="N164" s="180" t="s">
        <v>42</v>
      </c>
      <c r="O164" s="41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AR164" s="23" t="s">
        <v>139</v>
      </c>
      <c r="AT164" s="23" t="s">
        <v>134</v>
      </c>
      <c r="AU164" s="23" t="s">
        <v>80</v>
      </c>
      <c r="AY164" s="23" t="s">
        <v>131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23" t="s">
        <v>78</v>
      </c>
      <c r="BK164" s="184">
        <f>ROUND(I164*H164,15)</f>
        <v>0</v>
      </c>
      <c r="BL164" s="23" t="s">
        <v>139</v>
      </c>
      <c r="BM164" s="23" t="s">
        <v>287</v>
      </c>
    </row>
    <row r="165" spans="2:65" s="11" customFormat="1">
      <c r="B165" s="185"/>
      <c r="D165" s="186" t="s">
        <v>155</v>
      </c>
      <c r="E165" s="187" t="s">
        <v>5</v>
      </c>
      <c r="F165" s="188" t="s">
        <v>288</v>
      </c>
      <c r="H165" s="189">
        <v>474.8</v>
      </c>
      <c r="I165" s="190"/>
      <c r="L165" s="185"/>
      <c r="M165" s="191"/>
      <c r="N165" s="192"/>
      <c r="O165" s="192"/>
      <c r="P165" s="192"/>
      <c r="Q165" s="192"/>
      <c r="R165" s="192"/>
      <c r="S165" s="192"/>
      <c r="T165" s="193"/>
      <c r="AT165" s="187" t="s">
        <v>155</v>
      </c>
      <c r="AU165" s="187" t="s">
        <v>80</v>
      </c>
      <c r="AV165" s="11" t="s">
        <v>80</v>
      </c>
      <c r="AW165" s="11" t="s">
        <v>34</v>
      </c>
      <c r="AX165" s="11" t="s">
        <v>78</v>
      </c>
      <c r="AY165" s="187" t="s">
        <v>131</v>
      </c>
    </row>
    <row r="166" spans="2:65" s="1" customFormat="1" ht="16.5" customHeight="1">
      <c r="B166" s="172"/>
      <c r="C166" s="173" t="s">
        <v>289</v>
      </c>
      <c r="D166" s="173" t="s">
        <v>134</v>
      </c>
      <c r="E166" s="174" t="s">
        <v>290</v>
      </c>
      <c r="F166" s="175" t="s">
        <v>291</v>
      </c>
      <c r="G166" s="176" t="s">
        <v>222</v>
      </c>
      <c r="H166" s="177">
        <v>11.35</v>
      </c>
      <c r="I166" s="178"/>
      <c r="J166" s="177">
        <f>ROUND(I166*H166,15)</f>
        <v>0</v>
      </c>
      <c r="K166" s="175" t="s">
        <v>138</v>
      </c>
      <c r="L166" s="40"/>
      <c r="M166" s="179" t="s">
        <v>5</v>
      </c>
      <c r="N166" s="180" t="s">
        <v>42</v>
      </c>
      <c r="O166" s="41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AR166" s="23" t="s">
        <v>139</v>
      </c>
      <c r="AT166" s="23" t="s">
        <v>134</v>
      </c>
      <c r="AU166" s="23" t="s">
        <v>80</v>
      </c>
      <c r="AY166" s="23" t="s">
        <v>131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23" t="s">
        <v>78</v>
      </c>
      <c r="BK166" s="184">
        <f>ROUND(I166*H166,15)</f>
        <v>0</v>
      </c>
      <c r="BL166" s="23" t="s">
        <v>139</v>
      </c>
      <c r="BM166" s="23" t="s">
        <v>292</v>
      </c>
    </row>
    <row r="167" spans="2:65" s="1" customFormat="1" ht="25.5" customHeight="1">
      <c r="B167" s="172"/>
      <c r="C167" s="173" t="s">
        <v>293</v>
      </c>
      <c r="D167" s="173" t="s">
        <v>134</v>
      </c>
      <c r="E167" s="174" t="s">
        <v>294</v>
      </c>
      <c r="F167" s="175" t="s">
        <v>295</v>
      </c>
      <c r="G167" s="176" t="s">
        <v>222</v>
      </c>
      <c r="H167" s="177">
        <v>56.75</v>
      </c>
      <c r="I167" s="178"/>
      <c r="J167" s="177">
        <f>ROUND(I167*H167,15)</f>
        <v>0</v>
      </c>
      <c r="K167" s="175" t="s">
        <v>138</v>
      </c>
      <c r="L167" s="40"/>
      <c r="M167" s="179" t="s">
        <v>5</v>
      </c>
      <c r="N167" s="180" t="s">
        <v>42</v>
      </c>
      <c r="O167" s="41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AR167" s="23" t="s">
        <v>139</v>
      </c>
      <c r="AT167" s="23" t="s">
        <v>134</v>
      </c>
      <c r="AU167" s="23" t="s">
        <v>80</v>
      </c>
      <c r="AY167" s="23" t="s">
        <v>131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23" t="s">
        <v>78</v>
      </c>
      <c r="BK167" s="184">
        <f>ROUND(I167*H167,15)</f>
        <v>0</v>
      </c>
      <c r="BL167" s="23" t="s">
        <v>139</v>
      </c>
      <c r="BM167" s="23" t="s">
        <v>296</v>
      </c>
    </row>
    <row r="168" spans="2:65" s="11" customFormat="1">
      <c r="B168" s="185"/>
      <c r="D168" s="186" t="s">
        <v>155</v>
      </c>
      <c r="E168" s="187" t="s">
        <v>5</v>
      </c>
      <c r="F168" s="188" t="s">
        <v>297</v>
      </c>
      <c r="H168" s="189">
        <v>56.75</v>
      </c>
      <c r="I168" s="190"/>
      <c r="L168" s="185"/>
      <c r="M168" s="191"/>
      <c r="N168" s="192"/>
      <c r="O168" s="192"/>
      <c r="P168" s="192"/>
      <c r="Q168" s="192"/>
      <c r="R168" s="192"/>
      <c r="S168" s="192"/>
      <c r="T168" s="193"/>
      <c r="AT168" s="187" t="s">
        <v>155</v>
      </c>
      <c r="AU168" s="187" t="s">
        <v>80</v>
      </c>
      <c r="AV168" s="11" t="s">
        <v>80</v>
      </c>
      <c r="AW168" s="11" t="s">
        <v>34</v>
      </c>
      <c r="AX168" s="11" t="s">
        <v>78</v>
      </c>
      <c r="AY168" s="187" t="s">
        <v>131</v>
      </c>
    </row>
    <row r="169" spans="2:65" s="1" customFormat="1" ht="16.5" customHeight="1">
      <c r="B169" s="172"/>
      <c r="C169" s="173" t="s">
        <v>298</v>
      </c>
      <c r="D169" s="173" t="s">
        <v>134</v>
      </c>
      <c r="E169" s="174" t="s">
        <v>299</v>
      </c>
      <c r="F169" s="175" t="s">
        <v>300</v>
      </c>
      <c r="G169" s="176" t="s">
        <v>222</v>
      </c>
      <c r="H169" s="177">
        <v>474.8</v>
      </c>
      <c r="I169" s="178"/>
      <c r="J169" s="177">
        <f>ROUND(I169*H169,15)</f>
        <v>0</v>
      </c>
      <c r="K169" s="175" t="s">
        <v>138</v>
      </c>
      <c r="L169" s="40"/>
      <c r="M169" s="179" t="s">
        <v>5</v>
      </c>
      <c r="N169" s="180" t="s">
        <v>42</v>
      </c>
      <c r="O169" s="41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AR169" s="23" t="s">
        <v>139</v>
      </c>
      <c r="AT169" s="23" t="s">
        <v>134</v>
      </c>
      <c r="AU169" s="23" t="s">
        <v>80</v>
      </c>
      <c r="AY169" s="23" t="s">
        <v>131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23" t="s">
        <v>78</v>
      </c>
      <c r="BK169" s="184">
        <f>ROUND(I169*H169,15)</f>
        <v>0</v>
      </c>
      <c r="BL169" s="23" t="s">
        <v>139</v>
      </c>
      <c r="BM169" s="23" t="s">
        <v>301</v>
      </c>
    </row>
    <row r="170" spans="2:65" s="1" customFormat="1" ht="16.5" customHeight="1">
      <c r="B170" s="172"/>
      <c r="C170" s="173" t="s">
        <v>302</v>
      </c>
      <c r="D170" s="173" t="s">
        <v>134</v>
      </c>
      <c r="E170" s="174" t="s">
        <v>303</v>
      </c>
      <c r="F170" s="175" t="s">
        <v>304</v>
      </c>
      <c r="G170" s="176" t="s">
        <v>222</v>
      </c>
      <c r="H170" s="177">
        <v>237.4</v>
      </c>
      <c r="I170" s="178"/>
      <c r="J170" s="177">
        <f>ROUND(I170*H170,15)</f>
        <v>0</v>
      </c>
      <c r="K170" s="175" t="s">
        <v>138</v>
      </c>
      <c r="L170" s="40"/>
      <c r="M170" s="179" t="s">
        <v>5</v>
      </c>
      <c r="N170" s="180" t="s">
        <v>42</v>
      </c>
      <c r="O170" s="41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AR170" s="23" t="s">
        <v>139</v>
      </c>
      <c r="AT170" s="23" t="s">
        <v>134</v>
      </c>
      <c r="AU170" s="23" t="s">
        <v>80</v>
      </c>
      <c r="AY170" s="23" t="s">
        <v>131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23" t="s">
        <v>78</v>
      </c>
      <c r="BK170" s="184">
        <f>ROUND(I170*H170,15)</f>
        <v>0</v>
      </c>
      <c r="BL170" s="23" t="s">
        <v>139</v>
      </c>
      <c r="BM170" s="23" t="s">
        <v>305</v>
      </c>
    </row>
    <row r="171" spans="2:65" s="11" customFormat="1">
      <c r="B171" s="185"/>
      <c r="D171" s="186" t="s">
        <v>155</v>
      </c>
      <c r="E171" s="187" t="s">
        <v>5</v>
      </c>
      <c r="F171" s="188" t="s">
        <v>306</v>
      </c>
      <c r="H171" s="189">
        <v>237.4</v>
      </c>
      <c r="I171" s="190"/>
      <c r="L171" s="185"/>
      <c r="M171" s="191"/>
      <c r="N171" s="192"/>
      <c r="O171" s="192"/>
      <c r="P171" s="192"/>
      <c r="Q171" s="192"/>
      <c r="R171" s="192"/>
      <c r="S171" s="192"/>
      <c r="T171" s="193"/>
      <c r="AT171" s="187" t="s">
        <v>155</v>
      </c>
      <c r="AU171" s="187" t="s">
        <v>80</v>
      </c>
      <c r="AV171" s="11" t="s">
        <v>80</v>
      </c>
      <c r="AW171" s="11" t="s">
        <v>34</v>
      </c>
      <c r="AX171" s="11" t="s">
        <v>78</v>
      </c>
      <c r="AY171" s="187" t="s">
        <v>131</v>
      </c>
    </row>
    <row r="172" spans="2:65" s="1" customFormat="1" ht="16.5" customHeight="1">
      <c r="B172" s="172"/>
      <c r="C172" s="173" t="s">
        <v>307</v>
      </c>
      <c r="D172" s="173" t="s">
        <v>134</v>
      </c>
      <c r="E172" s="174" t="s">
        <v>308</v>
      </c>
      <c r="F172" s="175" t="s">
        <v>309</v>
      </c>
      <c r="G172" s="176" t="s">
        <v>144</v>
      </c>
      <c r="H172" s="177">
        <v>341.99</v>
      </c>
      <c r="I172" s="178"/>
      <c r="J172" s="177">
        <f>ROUND(I172*H172,15)</f>
        <v>0</v>
      </c>
      <c r="K172" s="175" t="s">
        <v>138</v>
      </c>
      <c r="L172" s="40"/>
      <c r="M172" s="179" t="s">
        <v>5</v>
      </c>
      <c r="N172" s="180" t="s">
        <v>42</v>
      </c>
      <c r="O172" s="41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AR172" s="23" t="s">
        <v>139</v>
      </c>
      <c r="AT172" s="23" t="s">
        <v>134</v>
      </c>
      <c r="AU172" s="23" t="s">
        <v>80</v>
      </c>
      <c r="AY172" s="23" t="s">
        <v>131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23" t="s">
        <v>78</v>
      </c>
      <c r="BK172" s="184">
        <f>ROUND(I172*H172,15)</f>
        <v>0</v>
      </c>
      <c r="BL172" s="23" t="s">
        <v>139</v>
      </c>
      <c r="BM172" s="23" t="s">
        <v>310</v>
      </c>
    </row>
    <row r="173" spans="2:65" s="11" customFormat="1">
      <c r="B173" s="185"/>
      <c r="D173" s="186" t="s">
        <v>155</v>
      </c>
      <c r="E173" s="187" t="s">
        <v>5</v>
      </c>
      <c r="F173" s="188" t="s">
        <v>311</v>
      </c>
      <c r="H173" s="189">
        <v>112.23</v>
      </c>
      <c r="I173" s="190"/>
      <c r="L173" s="185"/>
      <c r="M173" s="191"/>
      <c r="N173" s="192"/>
      <c r="O173" s="192"/>
      <c r="P173" s="192"/>
      <c r="Q173" s="192"/>
      <c r="R173" s="192"/>
      <c r="S173" s="192"/>
      <c r="T173" s="193"/>
      <c r="AT173" s="187" t="s">
        <v>155</v>
      </c>
      <c r="AU173" s="187" t="s">
        <v>80</v>
      </c>
      <c r="AV173" s="11" t="s">
        <v>80</v>
      </c>
      <c r="AW173" s="11" t="s">
        <v>34</v>
      </c>
      <c r="AX173" s="11" t="s">
        <v>9</v>
      </c>
      <c r="AY173" s="187" t="s">
        <v>131</v>
      </c>
    </row>
    <row r="174" spans="2:65" s="11" customFormat="1">
      <c r="B174" s="185"/>
      <c r="D174" s="186" t="s">
        <v>155</v>
      </c>
      <c r="E174" s="187" t="s">
        <v>5</v>
      </c>
      <c r="F174" s="188" t="s">
        <v>312</v>
      </c>
      <c r="H174" s="189">
        <v>229.76</v>
      </c>
      <c r="I174" s="190"/>
      <c r="L174" s="185"/>
      <c r="M174" s="191"/>
      <c r="N174" s="192"/>
      <c r="O174" s="192"/>
      <c r="P174" s="192"/>
      <c r="Q174" s="192"/>
      <c r="R174" s="192"/>
      <c r="S174" s="192"/>
      <c r="T174" s="193"/>
      <c r="AT174" s="187" t="s">
        <v>155</v>
      </c>
      <c r="AU174" s="187" t="s">
        <v>80</v>
      </c>
      <c r="AV174" s="11" t="s">
        <v>80</v>
      </c>
      <c r="AW174" s="11" t="s">
        <v>34</v>
      </c>
      <c r="AX174" s="11" t="s">
        <v>9</v>
      </c>
      <c r="AY174" s="187" t="s">
        <v>131</v>
      </c>
    </row>
    <row r="175" spans="2:65" s="12" customFormat="1">
      <c r="B175" s="194"/>
      <c r="D175" s="186" t="s">
        <v>155</v>
      </c>
      <c r="E175" s="195" t="s">
        <v>5</v>
      </c>
      <c r="F175" s="196" t="s">
        <v>158</v>
      </c>
      <c r="H175" s="197">
        <v>341.99</v>
      </c>
      <c r="I175" s="198"/>
      <c r="L175" s="194"/>
      <c r="M175" s="199"/>
      <c r="N175" s="200"/>
      <c r="O175" s="200"/>
      <c r="P175" s="200"/>
      <c r="Q175" s="200"/>
      <c r="R175" s="200"/>
      <c r="S175" s="200"/>
      <c r="T175" s="201"/>
      <c r="AT175" s="195" t="s">
        <v>155</v>
      </c>
      <c r="AU175" s="195" t="s">
        <v>80</v>
      </c>
      <c r="AV175" s="12" t="s">
        <v>139</v>
      </c>
      <c r="AW175" s="12" t="s">
        <v>34</v>
      </c>
      <c r="AX175" s="12" t="s">
        <v>78</v>
      </c>
      <c r="AY175" s="195" t="s">
        <v>131</v>
      </c>
    </row>
    <row r="176" spans="2:65" s="1" customFormat="1" ht="16.5" customHeight="1">
      <c r="B176" s="172"/>
      <c r="C176" s="173" t="s">
        <v>313</v>
      </c>
      <c r="D176" s="173" t="s">
        <v>134</v>
      </c>
      <c r="E176" s="174" t="s">
        <v>314</v>
      </c>
      <c r="F176" s="175" t="s">
        <v>315</v>
      </c>
      <c r="G176" s="176" t="s">
        <v>222</v>
      </c>
      <c r="H176" s="177">
        <v>237.4</v>
      </c>
      <c r="I176" s="178"/>
      <c r="J176" s="177">
        <f>ROUND(I176*H176,15)</f>
        <v>0</v>
      </c>
      <c r="K176" s="175" t="s">
        <v>138</v>
      </c>
      <c r="L176" s="40"/>
      <c r="M176" s="179" t="s">
        <v>5</v>
      </c>
      <c r="N176" s="180" t="s">
        <v>42</v>
      </c>
      <c r="O176" s="41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AR176" s="23" t="s">
        <v>139</v>
      </c>
      <c r="AT176" s="23" t="s">
        <v>134</v>
      </c>
      <c r="AU176" s="23" t="s">
        <v>80</v>
      </c>
      <c r="AY176" s="23" t="s">
        <v>131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23" t="s">
        <v>78</v>
      </c>
      <c r="BK176" s="184">
        <f>ROUND(I176*H176,15)</f>
        <v>0</v>
      </c>
      <c r="BL176" s="23" t="s">
        <v>139</v>
      </c>
      <c r="BM176" s="23" t="s">
        <v>316</v>
      </c>
    </row>
    <row r="177" spans="2:65" s="1" customFormat="1" ht="16.5" customHeight="1">
      <c r="B177" s="172"/>
      <c r="C177" s="173" t="s">
        <v>317</v>
      </c>
      <c r="D177" s="173" t="s">
        <v>134</v>
      </c>
      <c r="E177" s="174" t="s">
        <v>318</v>
      </c>
      <c r="F177" s="175" t="s">
        <v>319</v>
      </c>
      <c r="G177" s="176" t="s">
        <v>204</v>
      </c>
      <c r="H177" s="177">
        <v>11.35</v>
      </c>
      <c r="I177" s="178"/>
      <c r="J177" s="177">
        <f>ROUND(I177*H177,15)</f>
        <v>0</v>
      </c>
      <c r="K177" s="175" t="s">
        <v>138</v>
      </c>
      <c r="L177" s="40"/>
      <c r="M177" s="179" t="s">
        <v>5</v>
      </c>
      <c r="N177" s="180" t="s">
        <v>42</v>
      </c>
      <c r="O177" s="41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AR177" s="23" t="s">
        <v>139</v>
      </c>
      <c r="AT177" s="23" t="s">
        <v>134</v>
      </c>
      <c r="AU177" s="23" t="s">
        <v>80</v>
      </c>
      <c r="AY177" s="23" t="s">
        <v>131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23" t="s">
        <v>78</v>
      </c>
      <c r="BK177" s="184">
        <f>ROUND(I177*H177,15)</f>
        <v>0</v>
      </c>
      <c r="BL177" s="23" t="s">
        <v>139</v>
      </c>
      <c r="BM177" s="23" t="s">
        <v>320</v>
      </c>
    </row>
    <row r="178" spans="2:65" s="1" customFormat="1" ht="16.5" customHeight="1">
      <c r="B178" s="172"/>
      <c r="C178" s="173" t="s">
        <v>321</v>
      </c>
      <c r="D178" s="173" t="s">
        <v>134</v>
      </c>
      <c r="E178" s="174" t="s">
        <v>322</v>
      </c>
      <c r="F178" s="175" t="s">
        <v>323</v>
      </c>
      <c r="G178" s="176" t="s">
        <v>222</v>
      </c>
      <c r="H178" s="177">
        <v>210.98480000000001</v>
      </c>
      <c r="I178" s="178"/>
      <c r="J178" s="177">
        <f>ROUND(I178*H178,15)</f>
        <v>0</v>
      </c>
      <c r="K178" s="175" t="s">
        <v>138</v>
      </c>
      <c r="L178" s="40"/>
      <c r="M178" s="179" t="s">
        <v>5</v>
      </c>
      <c r="N178" s="180" t="s">
        <v>42</v>
      </c>
      <c r="O178" s="41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AR178" s="23" t="s">
        <v>139</v>
      </c>
      <c r="AT178" s="23" t="s">
        <v>134</v>
      </c>
      <c r="AU178" s="23" t="s">
        <v>80</v>
      </c>
      <c r="AY178" s="23" t="s">
        <v>131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23" t="s">
        <v>78</v>
      </c>
      <c r="BK178" s="184">
        <f>ROUND(I178*H178,15)</f>
        <v>0</v>
      </c>
      <c r="BL178" s="23" t="s">
        <v>139</v>
      </c>
      <c r="BM178" s="23" t="s">
        <v>324</v>
      </c>
    </row>
    <row r="179" spans="2:65" s="11" customFormat="1">
      <c r="B179" s="185"/>
      <c r="D179" s="186" t="s">
        <v>155</v>
      </c>
      <c r="E179" s="187" t="s">
        <v>5</v>
      </c>
      <c r="F179" s="188" t="s">
        <v>325</v>
      </c>
      <c r="H179" s="189">
        <v>178.06399999999999</v>
      </c>
      <c r="I179" s="190"/>
      <c r="L179" s="185"/>
      <c r="M179" s="191"/>
      <c r="N179" s="192"/>
      <c r="O179" s="192"/>
      <c r="P179" s="192"/>
      <c r="Q179" s="192"/>
      <c r="R179" s="192"/>
      <c r="S179" s="192"/>
      <c r="T179" s="193"/>
      <c r="AT179" s="187" t="s">
        <v>155</v>
      </c>
      <c r="AU179" s="187" t="s">
        <v>80</v>
      </c>
      <c r="AV179" s="11" t="s">
        <v>80</v>
      </c>
      <c r="AW179" s="11" t="s">
        <v>34</v>
      </c>
      <c r="AX179" s="11" t="s">
        <v>9</v>
      </c>
      <c r="AY179" s="187" t="s">
        <v>131</v>
      </c>
    </row>
    <row r="180" spans="2:65" s="11" customFormat="1">
      <c r="B180" s="185"/>
      <c r="D180" s="186" t="s">
        <v>155</v>
      </c>
      <c r="E180" s="187" t="s">
        <v>5</v>
      </c>
      <c r="F180" s="188" t="s">
        <v>326</v>
      </c>
      <c r="H180" s="189">
        <v>32.9208</v>
      </c>
      <c r="I180" s="190"/>
      <c r="L180" s="185"/>
      <c r="M180" s="191"/>
      <c r="N180" s="192"/>
      <c r="O180" s="192"/>
      <c r="P180" s="192"/>
      <c r="Q180" s="192"/>
      <c r="R180" s="192"/>
      <c r="S180" s="192"/>
      <c r="T180" s="193"/>
      <c r="AT180" s="187" t="s">
        <v>155</v>
      </c>
      <c r="AU180" s="187" t="s">
        <v>80</v>
      </c>
      <c r="AV180" s="11" t="s">
        <v>80</v>
      </c>
      <c r="AW180" s="11" t="s">
        <v>34</v>
      </c>
      <c r="AX180" s="11" t="s">
        <v>9</v>
      </c>
      <c r="AY180" s="187" t="s">
        <v>131</v>
      </c>
    </row>
    <row r="181" spans="2:65" s="12" customFormat="1">
      <c r="B181" s="194"/>
      <c r="D181" s="186" t="s">
        <v>155</v>
      </c>
      <c r="E181" s="195" t="s">
        <v>5</v>
      </c>
      <c r="F181" s="196" t="s">
        <v>158</v>
      </c>
      <c r="H181" s="197">
        <v>210.98480000000001</v>
      </c>
      <c r="I181" s="198"/>
      <c r="L181" s="194"/>
      <c r="M181" s="199"/>
      <c r="N181" s="200"/>
      <c r="O181" s="200"/>
      <c r="P181" s="200"/>
      <c r="Q181" s="200"/>
      <c r="R181" s="200"/>
      <c r="S181" s="200"/>
      <c r="T181" s="201"/>
      <c r="AT181" s="195" t="s">
        <v>155</v>
      </c>
      <c r="AU181" s="195" t="s">
        <v>80</v>
      </c>
      <c r="AV181" s="12" t="s">
        <v>139</v>
      </c>
      <c r="AW181" s="12" t="s">
        <v>34</v>
      </c>
      <c r="AX181" s="12" t="s">
        <v>78</v>
      </c>
      <c r="AY181" s="195" t="s">
        <v>131</v>
      </c>
    </row>
    <row r="182" spans="2:65" s="1" customFormat="1" ht="16.5" customHeight="1">
      <c r="B182" s="172"/>
      <c r="C182" s="173" t="s">
        <v>327</v>
      </c>
      <c r="D182" s="173" t="s">
        <v>134</v>
      </c>
      <c r="E182" s="174" t="s">
        <v>328</v>
      </c>
      <c r="F182" s="175" t="s">
        <v>329</v>
      </c>
      <c r="G182" s="176" t="s">
        <v>191</v>
      </c>
      <c r="H182" s="177">
        <v>15.077999999999999</v>
      </c>
      <c r="I182" s="178"/>
      <c r="J182" s="177">
        <f>ROUND(I182*H182,15)</f>
        <v>0</v>
      </c>
      <c r="K182" s="175" t="s">
        <v>138</v>
      </c>
      <c r="L182" s="40"/>
      <c r="M182" s="179" t="s">
        <v>5</v>
      </c>
      <c r="N182" s="180" t="s">
        <v>42</v>
      </c>
      <c r="O182" s="41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AR182" s="23" t="s">
        <v>139</v>
      </c>
      <c r="AT182" s="23" t="s">
        <v>134</v>
      </c>
      <c r="AU182" s="23" t="s">
        <v>80</v>
      </c>
      <c r="AY182" s="23" t="s">
        <v>131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23" t="s">
        <v>78</v>
      </c>
      <c r="BK182" s="184">
        <f>ROUND(I182*H182,15)</f>
        <v>0</v>
      </c>
      <c r="BL182" s="23" t="s">
        <v>139</v>
      </c>
      <c r="BM182" s="23" t="s">
        <v>330</v>
      </c>
    </row>
    <row r="183" spans="2:65" s="11" customFormat="1">
      <c r="B183" s="185"/>
      <c r="D183" s="186" t="s">
        <v>155</v>
      </c>
      <c r="E183" s="187" t="s">
        <v>5</v>
      </c>
      <c r="F183" s="188" t="s">
        <v>266</v>
      </c>
      <c r="H183" s="189">
        <v>15.077999999999999</v>
      </c>
      <c r="I183" s="190"/>
      <c r="L183" s="185"/>
      <c r="M183" s="191"/>
      <c r="N183" s="192"/>
      <c r="O183" s="192"/>
      <c r="P183" s="192"/>
      <c r="Q183" s="192"/>
      <c r="R183" s="192"/>
      <c r="S183" s="192"/>
      <c r="T183" s="193"/>
      <c r="AT183" s="187" t="s">
        <v>155</v>
      </c>
      <c r="AU183" s="187" t="s">
        <v>80</v>
      </c>
      <c r="AV183" s="11" t="s">
        <v>80</v>
      </c>
      <c r="AW183" s="11" t="s">
        <v>34</v>
      </c>
      <c r="AX183" s="11" t="s">
        <v>78</v>
      </c>
      <c r="AY183" s="187" t="s">
        <v>131</v>
      </c>
    </row>
    <row r="184" spans="2:65" s="1" customFormat="1" ht="16.5" customHeight="1">
      <c r="B184" s="172"/>
      <c r="C184" s="173" t="s">
        <v>331</v>
      </c>
      <c r="D184" s="173" t="s">
        <v>134</v>
      </c>
      <c r="E184" s="174" t="s">
        <v>332</v>
      </c>
      <c r="F184" s="175" t="s">
        <v>333</v>
      </c>
      <c r="G184" s="176" t="s">
        <v>144</v>
      </c>
      <c r="H184" s="177">
        <v>461.24</v>
      </c>
      <c r="I184" s="178"/>
      <c r="J184" s="177">
        <f>ROUND(I184*H184,15)</f>
        <v>0</v>
      </c>
      <c r="K184" s="175" t="s">
        <v>138</v>
      </c>
      <c r="L184" s="40"/>
      <c r="M184" s="179" t="s">
        <v>5</v>
      </c>
      <c r="N184" s="180" t="s">
        <v>42</v>
      </c>
      <c r="O184" s="41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AR184" s="23" t="s">
        <v>139</v>
      </c>
      <c r="AT184" s="23" t="s">
        <v>134</v>
      </c>
      <c r="AU184" s="23" t="s">
        <v>80</v>
      </c>
      <c r="AY184" s="23" t="s">
        <v>131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23" t="s">
        <v>78</v>
      </c>
      <c r="BK184" s="184">
        <f>ROUND(I184*H184,15)</f>
        <v>0</v>
      </c>
      <c r="BL184" s="23" t="s">
        <v>139</v>
      </c>
      <c r="BM184" s="23" t="s">
        <v>334</v>
      </c>
    </row>
    <row r="185" spans="2:65" s="13" customFormat="1">
      <c r="B185" s="214"/>
      <c r="D185" s="186" t="s">
        <v>155</v>
      </c>
      <c r="E185" s="215" t="s">
        <v>5</v>
      </c>
      <c r="F185" s="216" t="s">
        <v>335</v>
      </c>
      <c r="H185" s="217">
        <v>0</v>
      </c>
      <c r="I185" s="218"/>
      <c r="L185" s="214"/>
      <c r="M185" s="219"/>
      <c r="N185" s="220"/>
      <c r="O185" s="220"/>
      <c r="P185" s="220"/>
      <c r="Q185" s="220"/>
      <c r="R185" s="220"/>
      <c r="S185" s="220"/>
      <c r="T185" s="221"/>
      <c r="AT185" s="215" t="s">
        <v>155</v>
      </c>
      <c r="AU185" s="215" t="s">
        <v>80</v>
      </c>
      <c r="AV185" s="13" t="s">
        <v>336</v>
      </c>
      <c r="AW185" s="13" t="s">
        <v>34</v>
      </c>
      <c r="AX185" s="13" t="s">
        <v>9</v>
      </c>
      <c r="AY185" s="215" t="s">
        <v>131</v>
      </c>
    </row>
    <row r="186" spans="2:65" s="11" customFormat="1">
      <c r="B186" s="185"/>
      <c r="D186" s="186" t="s">
        <v>155</v>
      </c>
      <c r="E186" s="187" t="s">
        <v>5</v>
      </c>
      <c r="F186" s="188" t="s">
        <v>337</v>
      </c>
      <c r="H186" s="189">
        <v>311.60000000000002</v>
      </c>
      <c r="I186" s="190"/>
      <c r="L186" s="185"/>
      <c r="M186" s="191"/>
      <c r="N186" s="192"/>
      <c r="O186" s="192"/>
      <c r="P186" s="192"/>
      <c r="Q186" s="192"/>
      <c r="R186" s="192"/>
      <c r="S186" s="192"/>
      <c r="T186" s="193"/>
      <c r="AT186" s="187" t="s">
        <v>155</v>
      </c>
      <c r="AU186" s="187" t="s">
        <v>80</v>
      </c>
      <c r="AV186" s="11" t="s">
        <v>80</v>
      </c>
      <c r="AW186" s="11" t="s">
        <v>34</v>
      </c>
      <c r="AX186" s="11" t="s">
        <v>9</v>
      </c>
      <c r="AY186" s="187" t="s">
        <v>131</v>
      </c>
    </row>
    <row r="187" spans="2:65" s="11" customFormat="1">
      <c r="B187" s="185"/>
      <c r="D187" s="186" t="s">
        <v>155</v>
      </c>
      <c r="E187" s="187" t="s">
        <v>5</v>
      </c>
      <c r="F187" s="188" t="s">
        <v>338</v>
      </c>
      <c r="H187" s="189">
        <v>149.63999999999999</v>
      </c>
      <c r="I187" s="190"/>
      <c r="L187" s="185"/>
      <c r="M187" s="191"/>
      <c r="N187" s="192"/>
      <c r="O187" s="192"/>
      <c r="P187" s="192"/>
      <c r="Q187" s="192"/>
      <c r="R187" s="192"/>
      <c r="S187" s="192"/>
      <c r="T187" s="193"/>
      <c r="AT187" s="187" t="s">
        <v>155</v>
      </c>
      <c r="AU187" s="187" t="s">
        <v>80</v>
      </c>
      <c r="AV187" s="11" t="s">
        <v>80</v>
      </c>
      <c r="AW187" s="11" t="s">
        <v>34</v>
      </c>
      <c r="AX187" s="11" t="s">
        <v>9</v>
      </c>
      <c r="AY187" s="187" t="s">
        <v>131</v>
      </c>
    </row>
    <row r="188" spans="2:65" s="12" customFormat="1">
      <c r="B188" s="194"/>
      <c r="D188" s="186" t="s">
        <v>155</v>
      </c>
      <c r="E188" s="195" t="s">
        <v>5</v>
      </c>
      <c r="F188" s="196" t="s">
        <v>158</v>
      </c>
      <c r="H188" s="197">
        <v>461.24</v>
      </c>
      <c r="I188" s="198"/>
      <c r="L188" s="194"/>
      <c r="M188" s="199"/>
      <c r="N188" s="200"/>
      <c r="O188" s="200"/>
      <c r="P188" s="200"/>
      <c r="Q188" s="200"/>
      <c r="R188" s="200"/>
      <c r="S188" s="200"/>
      <c r="T188" s="201"/>
      <c r="AT188" s="195" t="s">
        <v>155</v>
      </c>
      <c r="AU188" s="195" t="s">
        <v>80</v>
      </c>
      <c r="AV188" s="12" t="s">
        <v>139</v>
      </c>
      <c r="AW188" s="12" t="s">
        <v>34</v>
      </c>
      <c r="AX188" s="12" t="s">
        <v>78</v>
      </c>
      <c r="AY188" s="195" t="s">
        <v>131</v>
      </c>
    </row>
    <row r="189" spans="2:65" s="1" customFormat="1" ht="16.5" customHeight="1">
      <c r="B189" s="172"/>
      <c r="C189" s="202" t="s">
        <v>339</v>
      </c>
      <c r="D189" s="202" t="s">
        <v>201</v>
      </c>
      <c r="E189" s="203" t="s">
        <v>340</v>
      </c>
      <c r="F189" s="204" t="s">
        <v>341</v>
      </c>
      <c r="G189" s="205" t="s">
        <v>342</v>
      </c>
      <c r="H189" s="206">
        <v>13.837199999999999</v>
      </c>
      <c r="I189" s="207"/>
      <c r="J189" s="206">
        <f>ROUND(I189*H189,15)</f>
        <v>0</v>
      </c>
      <c r="K189" s="204" t="s">
        <v>138</v>
      </c>
      <c r="L189" s="208"/>
      <c r="M189" s="209" t="s">
        <v>5</v>
      </c>
      <c r="N189" s="210" t="s">
        <v>42</v>
      </c>
      <c r="O189" s="41"/>
      <c r="P189" s="181">
        <f>O189*H189</f>
        <v>0</v>
      </c>
      <c r="Q189" s="181">
        <v>1E-3</v>
      </c>
      <c r="R189" s="181">
        <f>Q189*H189</f>
        <v>1.3837199999999999E-2</v>
      </c>
      <c r="S189" s="181">
        <v>0</v>
      </c>
      <c r="T189" s="182">
        <f>S189*H189</f>
        <v>0</v>
      </c>
      <c r="AR189" s="23" t="s">
        <v>133</v>
      </c>
      <c r="AT189" s="23" t="s">
        <v>201</v>
      </c>
      <c r="AU189" s="23" t="s">
        <v>80</v>
      </c>
      <c r="AY189" s="23" t="s">
        <v>131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23" t="s">
        <v>78</v>
      </c>
      <c r="BK189" s="184">
        <f>ROUND(I189*H189,15)</f>
        <v>0</v>
      </c>
      <c r="BL189" s="23" t="s">
        <v>139</v>
      </c>
      <c r="BM189" s="23" t="s">
        <v>343</v>
      </c>
    </row>
    <row r="190" spans="2:65" s="11" customFormat="1">
      <c r="B190" s="185"/>
      <c r="D190" s="186" t="s">
        <v>155</v>
      </c>
      <c r="F190" s="188" t="s">
        <v>344</v>
      </c>
      <c r="H190" s="189">
        <v>13.837199999999999</v>
      </c>
      <c r="I190" s="190"/>
      <c r="L190" s="185"/>
      <c r="M190" s="191"/>
      <c r="N190" s="192"/>
      <c r="O190" s="192"/>
      <c r="P190" s="192"/>
      <c r="Q190" s="192"/>
      <c r="R190" s="192"/>
      <c r="S190" s="192"/>
      <c r="T190" s="193"/>
      <c r="AT190" s="187" t="s">
        <v>155</v>
      </c>
      <c r="AU190" s="187" t="s">
        <v>80</v>
      </c>
      <c r="AV190" s="11" t="s">
        <v>80</v>
      </c>
      <c r="AW190" s="11" t="s">
        <v>6</v>
      </c>
      <c r="AX190" s="11" t="s">
        <v>78</v>
      </c>
      <c r="AY190" s="187" t="s">
        <v>131</v>
      </c>
    </row>
    <row r="191" spans="2:65" s="1" customFormat="1" ht="25.5" customHeight="1">
      <c r="B191" s="172"/>
      <c r="C191" s="173" t="s">
        <v>345</v>
      </c>
      <c r="D191" s="173" t="s">
        <v>134</v>
      </c>
      <c r="E191" s="174" t="s">
        <v>346</v>
      </c>
      <c r="F191" s="175" t="s">
        <v>347</v>
      </c>
      <c r="G191" s="176" t="s">
        <v>144</v>
      </c>
      <c r="H191" s="177">
        <v>461.24</v>
      </c>
      <c r="I191" s="178"/>
      <c r="J191" s="177">
        <f>ROUND(I191*H191,15)</f>
        <v>0</v>
      </c>
      <c r="K191" s="175" t="s">
        <v>138</v>
      </c>
      <c r="L191" s="40"/>
      <c r="M191" s="179" t="s">
        <v>5</v>
      </c>
      <c r="N191" s="180" t="s">
        <v>42</v>
      </c>
      <c r="O191" s="41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AR191" s="23" t="s">
        <v>139</v>
      </c>
      <c r="AT191" s="23" t="s">
        <v>134</v>
      </c>
      <c r="AU191" s="23" t="s">
        <v>80</v>
      </c>
      <c r="AY191" s="23" t="s">
        <v>131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23" t="s">
        <v>78</v>
      </c>
      <c r="BK191" s="184">
        <f>ROUND(I191*H191,15)</f>
        <v>0</v>
      </c>
      <c r="BL191" s="23" t="s">
        <v>139</v>
      </c>
      <c r="BM191" s="23" t="s">
        <v>348</v>
      </c>
    </row>
    <row r="192" spans="2:65" s="1" customFormat="1" ht="16.5" customHeight="1">
      <c r="B192" s="172"/>
      <c r="C192" s="173" t="s">
        <v>349</v>
      </c>
      <c r="D192" s="173" t="s">
        <v>134</v>
      </c>
      <c r="E192" s="174" t="s">
        <v>350</v>
      </c>
      <c r="F192" s="175" t="s">
        <v>351</v>
      </c>
      <c r="G192" s="176" t="s">
        <v>144</v>
      </c>
      <c r="H192" s="177">
        <v>269.35199999999998</v>
      </c>
      <c r="I192" s="178"/>
      <c r="J192" s="177">
        <f>ROUND(I192*H192,15)</f>
        <v>0</v>
      </c>
      <c r="K192" s="175" t="s">
        <v>138</v>
      </c>
      <c r="L192" s="40"/>
      <c r="M192" s="179" t="s">
        <v>5</v>
      </c>
      <c r="N192" s="180" t="s">
        <v>42</v>
      </c>
      <c r="O192" s="41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AR192" s="23" t="s">
        <v>139</v>
      </c>
      <c r="AT192" s="23" t="s">
        <v>134</v>
      </c>
      <c r="AU192" s="23" t="s">
        <v>80</v>
      </c>
      <c r="AY192" s="23" t="s">
        <v>131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23" t="s">
        <v>78</v>
      </c>
      <c r="BK192" s="184">
        <f>ROUND(I192*H192,15)</f>
        <v>0</v>
      </c>
      <c r="BL192" s="23" t="s">
        <v>139</v>
      </c>
      <c r="BM192" s="23" t="s">
        <v>352</v>
      </c>
    </row>
    <row r="193" spans="2:65" s="11" customFormat="1">
      <c r="B193" s="185"/>
      <c r="D193" s="186" t="s">
        <v>155</v>
      </c>
      <c r="E193" s="187" t="s">
        <v>5</v>
      </c>
      <c r="F193" s="188" t="s">
        <v>353</v>
      </c>
      <c r="H193" s="189">
        <v>359</v>
      </c>
      <c r="I193" s="190"/>
      <c r="L193" s="185"/>
      <c r="M193" s="191"/>
      <c r="N193" s="192"/>
      <c r="O193" s="192"/>
      <c r="P193" s="192"/>
      <c r="Q193" s="192"/>
      <c r="R193" s="192"/>
      <c r="S193" s="192"/>
      <c r="T193" s="193"/>
      <c r="AT193" s="187" t="s">
        <v>155</v>
      </c>
      <c r="AU193" s="187" t="s">
        <v>80</v>
      </c>
      <c r="AV193" s="11" t="s">
        <v>80</v>
      </c>
      <c r="AW193" s="11" t="s">
        <v>34</v>
      </c>
      <c r="AX193" s="11" t="s">
        <v>9</v>
      </c>
      <c r="AY193" s="187" t="s">
        <v>131</v>
      </c>
    </row>
    <row r="194" spans="2:65" s="11" customFormat="1">
      <c r="B194" s="185"/>
      <c r="D194" s="186" t="s">
        <v>155</v>
      </c>
      <c r="E194" s="187" t="s">
        <v>5</v>
      </c>
      <c r="F194" s="188" t="s">
        <v>354</v>
      </c>
      <c r="H194" s="189">
        <v>269.35199999999998</v>
      </c>
      <c r="I194" s="190"/>
      <c r="L194" s="185"/>
      <c r="M194" s="191"/>
      <c r="N194" s="192"/>
      <c r="O194" s="192"/>
      <c r="P194" s="192"/>
      <c r="Q194" s="192"/>
      <c r="R194" s="192"/>
      <c r="S194" s="192"/>
      <c r="T194" s="193"/>
      <c r="AT194" s="187" t="s">
        <v>155</v>
      </c>
      <c r="AU194" s="187" t="s">
        <v>80</v>
      </c>
      <c r="AV194" s="11" t="s">
        <v>80</v>
      </c>
      <c r="AW194" s="11" t="s">
        <v>34</v>
      </c>
      <c r="AX194" s="11" t="s">
        <v>78</v>
      </c>
      <c r="AY194" s="187" t="s">
        <v>131</v>
      </c>
    </row>
    <row r="195" spans="2:65" s="1" customFormat="1" ht="16.5" customHeight="1">
      <c r="B195" s="172"/>
      <c r="C195" s="173" t="s">
        <v>355</v>
      </c>
      <c r="D195" s="173" t="s">
        <v>134</v>
      </c>
      <c r="E195" s="174" t="s">
        <v>356</v>
      </c>
      <c r="F195" s="175" t="s">
        <v>1053</v>
      </c>
      <c r="G195" s="176" t="s">
        <v>222</v>
      </c>
      <c r="H195" s="177">
        <v>46.1</v>
      </c>
      <c r="I195" s="178"/>
      <c r="J195" s="177">
        <f>ROUND(I195*H195,15)</f>
        <v>0</v>
      </c>
      <c r="K195" s="175" t="s">
        <v>5</v>
      </c>
      <c r="L195" s="40"/>
      <c r="M195" s="179" t="s">
        <v>5</v>
      </c>
      <c r="N195" s="180" t="s">
        <v>42</v>
      </c>
      <c r="O195" s="41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AR195" s="23" t="s">
        <v>139</v>
      </c>
      <c r="AT195" s="23" t="s">
        <v>134</v>
      </c>
      <c r="AU195" s="23" t="s">
        <v>80</v>
      </c>
      <c r="AY195" s="23" t="s">
        <v>131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23" t="s">
        <v>78</v>
      </c>
      <c r="BK195" s="184">
        <f>ROUND(I195*H195,15)</f>
        <v>0</v>
      </c>
      <c r="BL195" s="23" t="s">
        <v>139</v>
      </c>
      <c r="BM195" s="23" t="s">
        <v>357</v>
      </c>
    </row>
    <row r="196" spans="2:65" s="1" customFormat="1">
      <c r="B196" s="40"/>
      <c r="D196" s="186" t="s">
        <v>358</v>
      </c>
      <c r="F196" s="222" t="s">
        <v>1053</v>
      </c>
      <c r="I196" s="212"/>
      <c r="L196" s="40"/>
      <c r="M196" s="213"/>
      <c r="N196" s="41"/>
      <c r="O196" s="41"/>
      <c r="P196" s="41"/>
      <c r="Q196" s="41"/>
      <c r="R196" s="41"/>
      <c r="S196" s="41"/>
      <c r="T196" s="69"/>
      <c r="AT196" s="23" t="s">
        <v>358</v>
      </c>
      <c r="AU196" s="23" t="s">
        <v>80</v>
      </c>
    </row>
    <row r="197" spans="2:65" s="10" customFormat="1" ht="29.85" customHeight="1">
      <c r="B197" s="159"/>
      <c r="D197" s="160" t="s">
        <v>70</v>
      </c>
      <c r="E197" s="170" t="s">
        <v>80</v>
      </c>
      <c r="F197" s="170" t="s">
        <v>359</v>
      </c>
      <c r="I197" s="162"/>
      <c r="J197" s="171">
        <f>BK197</f>
        <v>0</v>
      </c>
      <c r="L197" s="159"/>
      <c r="M197" s="164"/>
      <c r="N197" s="165"/>
      <c r="O197" s="165"/>
      <c r="P197" s="166">
        <f>SUM(P198:P212)</f>
        <v>0</v>
      </c>
      <c r="Q197" s="165"/>
      <c r="R197" s="166">
        <f>SUM(R198:R212)</f>
        <v>33.7798412012</v>
      </c>
      <c r="S197" s="165"/>
      <c r="T197" s="167">
        <f>SUM(T198:T212)</f>
        <v>0</v>
      </c>
      <c r="AR197" s="160" t="s">
        <v>78</v>
      </c>
      <c r="AT197" s="168" t="s">
        <v>70</v>
      </c>
      <c r="AU197" s="168" t="s">
        <v>78</v>
      </c>
      <c r="AY197" s="160" t="s">
        <v>131</v>
      </c>
      <c r="BK197" s="169">
        <f>SUM(BK198:BK212)</f>
        <v>0</v>
      </c>
    </row>
    <row r="198" spans="2:65" s="1" customFormat="1" ht="25.5" customHeight="1">
      <c r="B198" s="172"/>
      <c r="C198" s="173" t="s">
        <v>360</v>
      </c>
      <c r="D198" s="173" t="s">
        <v>134</v>
      </c>
      <c r="E198" s="174" t="s">
        <v>361</v>
      </c>
      <c r="F198" s="175" t="s">
        <v>362</v>
      </c>
      <c r="G198" s="176" t="s">
        <v>191</v>
      </c>
      <c r="H198" s="177">
        <v>140.19999999999999</v>
      </c>
      <c r="I198" s="178"/>
      <c r="J198" s="177">
        <f>ROUND(I198*H198,15)</f>
        <v>0</v>
      </c>
      <c r="K198" s="175" t="s">
        <v>138</v>
      </c>
      <c r="L198" s="40"/>
      <c r="M198" s="179" t="s">
        <v>5</v>
      </c>
      <c r="N198" s="180" t="s">
        <v>42</v>
      </c>
      <c r="O198" s="41"/>
      <c r="P198" s="181">
        <f>O198*H198</f>
        <v>0</v>
      </c>
      <c r="Q198" s="181">
        <v>0.23058000000000001</v>
      </c>
      <c r="R198" s="181">
        <f>Q198*H198</f>
        <v>32.327315999999996</v>
      </c>
      <c r="S198" s="181">
        <v>0</v>
      </c>
      <c r="T198" s="182">
        <f>S198*H198</f>
        <v>0</v>
      </c>
      <c r="AR198" s="23" t="s">
        <v>139</v>
      </c>
      <c r="AT198" s="23" t="s">
        <v>134</v>
      </c>
      <c r="AU198" s="23" t="s">
        <v>80</v>
      </c>
      <c r="AY198" s="23" t="s">
        <v>131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23" t="s">
        <v>78</v>
      </c>
      <c r="BK198" s="184">
        <f>ROUND(I198*H198,15)</f>
        <v>0</v>
      </c>
      <c r="BL198" s="23" t="s">
        <v>139</v>
      </c>
      <c r="BM198" s="23" t="s">
        <v>363</v>
      </c>
    </row>
    <row r="199" spans="2:65" s="11" customFormat="1">
      <c r="B199" s="185"/>
      <c r="D199" s="186" t="s">
        <v>155</v>
      </c>
      <c r="E199" s="187" t="s">
        <v>5</v>
      </c>
      <c r="F199" s="188" t="s">
        <v>364</v>
      </c>
      <c r="H199" s="189">
        <v>140.19999999999999</v>
      </c>
      <c r="I199" s="190"/>
      <c r="L199" s="185"/>
      <c r="M199" s="191"/>
      <c r="N199" s="192"/>
      <c r="O199" s="192"/>
      <c r="P199" s="192"/>
      <c r="Q199" s="192"/>
      <c r="R199" s="192"/>
      <c r="S199" s="192"/>
      <c r="T199" s="193"/>
      <c r="AT199" s="187" t="s">
        <v>155</v>
      </c>
      <c r="AU199" s="187" t="s">
        <v>80</v>
      </c>
      <c r="AV199" s="11" t="s">
        <v>80</v>
      </c>
      <c r="AW199" s="11" t="s">
        <v>34</v>
      </c>
      <c r="AX199" s="11" t="s">
        <v>78</v>
      </c>
      <c r="AY199" s="187" t="s">
        <v>131</v>
      </c>
    </row>
    <row r="200" spans="2:65" s="1" customFormat="1" ht="16.5" customHeight="1">
      <c r="B200" s="172"/>
      <c r="C200" s="202" t="s">
        <v>365</v>
      </c>
      <c r="D200" s="202" t="s">
        <v>201</v>
      </c>
      <c r="E200" s="203" t="s">
        <v>366</v>
      </c>
      <c r="F200" s="204" t="s">
        <v>367</v>
      </c>
      <c r="G200" s="205" t="s">
        <v>191</v>
      </c>
      <c r="H200" s="206">
        <v>140.19999999999999</v>
      </c>
      <c r="I200" s="207"/>
      <c r="J200" s="206">
        <f>ROUND(I200*H200,15)</f>
        <v>0</v>
      </c>
      <c r="K200" s="204" t="s">
        <v>138</v>
      </c>
      <c r="L200" s="208"/>
      <c r="M200" s="209" t="s">
        <v>5</v>
      </c>
      <c r="N200" s="210" t="s">
        <v>42</v>
      </c>
      <c r="O200" s="41"/>
      <c r="P200" s="181">
        <f>O200*H200</f>
        <v>0</v>
      </c>
      <c r="Q200" s="181">
        <v>1.14E-3</v>
      </c>
      <c r="R200" s="181">
        <f>Q200*H200</f>
        <v>0.15982799999999997</v>
      </c>
      <c r="S200" s="181">
        <v>0</v>
      </c>
      <c r="T200" s="182">
        <f>S200*H200</f>
        <v>0</v>
      </c>
      <c r="AR200" s="23" t="s">
        <v>133</v>
      </c>
      <c r="AT200" s="23" t="s">
        <v>201</v>
      </c>
      <c r="AU200" s="23" t="s">
        <v>80</v>
      </c>
      <c r="AY200" s="23" t="s">
        <v>131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23" t="s">
        <v>78</v>
      </c>
      <c r="BK200" s="184">
        <f>ROUND(I200*H200,15)</f>
        <v>0</v>
      </c>
      <c r="BL200" s="23" t="s">
        <v>139</v>
      </c>
      <c r="BM200" s="23" t="s">
        <v>368</v>
      </c>
    </row>
    <row r="201" spans="2:65" s="1" customFormat="1" ht="16.5" customHeight="1">
      <c r="B201" s="172"/>
      <c r="C201" s="173" t="s">
        <v>369</v>
      </c>
      <c r="D201" s="173" t="s">
        <v>134</v>
      </c>
      <c r="E201" s="174" t="s">
        <v>370</v>
      </c>
      <c r="F201" s="175" t="s">
        <v>371</v>
      </c>
      <c r="G201" s="176" t="s">
        <v>222</v>
      </c>
      <c r="H201" s="177">
        <v>5.3999999999999999E-2</v>
      </c>
      <c r="I201" s="178"/>
      <c r="J201" s="177">
        <f>ROUND(I201*H201,15)</f>
        <v>0</v>
      </c>
      <c r="K201" s="175" t="s">
        <v>138</v>
      </c>
      <c r="L201" s="40"/>
      <c r="M201" s="179" t="s">
        <v>5</v>
      </c>
      <c r="N201" s="180" t="s">
        <v>42</v>
      </c>
      <c r="O201" s="41"/>
      <c r="P201" s="181">
        <f>O201*H201</f>
        <v>0</v>
      </c>
      <c r="Q201" s="181">
        <v>2.2563399999999998</v>
      </c>
      <c r="R201" s="181">
        <f>Q201*H201</f>
        <v>0.12184235999999998</v>
      </c>
      <c r="S201" s="181">
        <v>0</v>
      </c>
      <c r="T201" s="182">
        <f>S201*H201</f>
        <v>0</v>
      </c>
      <c r="AR201" s="23" t="s">
        <v>139</v>
      </c>
      <c r="AT201" s="23" t="s">
        <v>134</v>
      </c>
      <c r="AU201" s="23" t="s">
        <v>80</v>
      </c>
      <c r="AY201" s="23" t="s">
        <v>131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23" t="s">
        <v>78</v>
      </c>
      <c r="BK201" s="184">
        <f>ROUND(I201*H201,15)</f>
        <v>0</v>
      </c>
      <c r="BL201" s="23" t="s">
        <v>139</v>
      </c>
      <c r="BM201" s="23" t="s">
        <v>372</v>
      </c>
    </row>
    <row r="202" spans="2:65" s="11" customFormat="1">
      <c r="B202" s="185"/>
      <c r="D202" s="186" t="s">
        <v>155</v>
      </c>
      <c r="E202" s="187" t="s">
        <v>5</v>
      </c>
      <c r="F202" s="188" t="s">
        <v>373</v>
      </c>
      <c r="H202" s="189">
        <v>5.3999999999999999E-2</v>
      </c>
      <c r="I202" s="190"/>
      <c r="L202" s="185"/>
      <c r="M202" s="191"/>
      <c r="N202" s="192"/>
      <c r="O202" s="192"/>
      <c r="P202" s="192"/>
      <c r="Q202" s="192"/>
      <c r="R202" s="192"/>
      <c r="S202" s="192"/>
      <c r="T202" s="193"/>
      <c r="AT202" s="187" t="s">
        <v>155</v>
      </c>
      <c r="AU202" s="187" t="s">
        <v>80</v>
      </c>
      <c r="AV202" s="11" t="s">
        <v>80</v>
      </c>
      <c r="AW202" s="11" t="s">
        <v>34</v>
      </c>
      <c r="AX202" s="11" t="s">
        <v>78</v>
      </c>
      <c r="AY202" s="187" t="s">
        <v>131</v>
      </c>
    </row>
    <row r="203" spans="2:65" s="1" customFormat="1" ht="16.5" customHeight="1">
      <c r="B203" s="172"/>
      <c r="C203" s="173" t="s">
        <v>374</v>
      </c>
      <c r="D203" s="173" t="s">
        <v>134</v>
      </c>
      <c r="E203" s="174" t="s">
        <v>375</v>
      </c>
      <c r="F203" s="175" t="s">
        <v>376</v>
      </c>
      <c r="G203" s="176" t="s">
        <v>222</v>
      </c>
      <c r="H203" s="177">
        <v>0.48599999999999999</v>
      </c>
      <c r="I203" s="178"/>
      <c r="J203" s="177">
        <f>ROUND(I203*H203,15)</f>
        <v>0</v>
      </c>
      <c r="K203" s="175" t="s">
        <v>138</v>
      </c>
      <c r="L203" s="40"/>
      <c r="M203" s="179" t="s">
        <v>5</v>
      </c>
      <c r="N203" s="180" t="s">
        <v>42</v>
      </c>
      <c r="O203" s="41"/>
      <c r="P203" s="181">
        <f>O203*H203</f>
        <v>0</v>
      </c>
      <c r="Q203" s="181">
        <v>2.2563399999999998</v>
      </c>
      <c r="R203" s="181">
        <f>Q203*H203</f>
        <v>1.0965812399999999</v>
      </c>
      <c r="S203" s="181">
        <v>0</v>
      </c>
      <c r="T203" s="182">
        <f>S203*H203</f>
        <v>0</v>
      </c>
      <c r="AR203" s="23" t="s">
        <v>139</v>
      </c>
      <c r="AT203" s="23" t="s">
        <v>134</v>
      </c>
      <c r="AU203" s="23" t="s">
        <v>80</v>
      </c>
      <c r="AY203" s="23" t="s">
        <v>131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23" t="s">
        <v>78</v>
      </c>
      <c r="BK203" s="184">
        <f>ROUND(I203*H203,15)</f>
        <v>0</v>
      </c>
      <c r="BL203" s="23" t="s">
        <v>139</v>
      </c>
      <c r="BM203" s="23" t="s">
        <v>377</v>
      </c>
    </row>
    <row r="204" spans="2:65" s="11" customFormat="1">
      <c r="B204" s="185"/>
      <c r="D204" s="186" t="s">
        <v>155</v>
      </c>
      <c r="E204" s="187" t="s">
        <v>5</v>
      </c>
      <c r="F204" s="188" t="s">
        <v>378</v>
      </c>
      <c r="H204" s="189">
        <v>0.48599999999999999</v>
      </c>
      <c r="I204" s="190"/>
      <c r="L204" s="185"/>
      <c r="M204" s="191"/>
      <c r="N204" s="192"/>
      <c r="O204" s="192"/>
      <c r="P204" s="192"/>
      <c r="Q204" s="192"/>
      <c r="R204" s="192"/>
      <c r="S204" s="192"/>
      <c r="T204" s="193"/>
      <c r="AT204" s="187" t="s">
        <v>155</v>
      </c>
      <c r="AU204" s="187" t="s">
        <v>80</v>
      </c>
      <c r="AV204" s="11" t="s">
        <v>80</v>
      </c>
      <c r="AW204" s="11" t="s">
        <v>34</v>
      </c>
      <c r="AX204" s="11" t="s">
        <v>78</v>
      </c>
      <c r="AY204" s="187" t="s">
        <v>131</v>
      </c>
    </row>
    <row r="205" spans="2:65" s="1" customFormat="1" ht="16.5" customHeight="1">
      <c r="B205" s="172"/>
      <c r="C205" s="173" t="s">
        <v>379</v>
      </c>
      <c r="D205" s="173" t="s">
        <v>134</v>
      </c>
      <c r="E205" s="174" t="s">
        <v>380</v>
      </c>
      <c r="F205" s="175" t="s">
        <v>381</v>
      </c>
      <c r="G205" s="176" t="s">
        <v>144</v>
      </c>
      <c r="H205" s="177">
        <v>7.92</v>
      </c>
      <c r="I205" s="178"/>
      <c r="J205" s="177">
        <f>ROUND(I205*H205,15)</f>
        <v>0</v>
      </c>
      <c r="K205" s="175" t="s">
        <v>138</v>
      </c>
      <c r="L205" s="40"/>
      <c r="M205" s="179" t="s">
        <v>5</v>
      </c>
      <c r="N205" s="180" t="s">
        <v>42</v>
      </c>
      <c r="O205" s="41"/>
      <c r="P205" s="181">
        <f>O205*H205</f>
        <v>0</v>
      </c>
      <c r="Q205" s="181">
        <v>2.64E-3</v>
      </c>
      <c r="R205" s="181">
        <f>Q205*H205</f>
        <v>2.0908799999999998E-2</v>
      </c>
      <c r="S205" s="181">
        <v>0</v>
      </c>
      <c r="T205" s="182">
        <f>S205*H205</f>
        <v>0</v>
      </c>
      <c r="AR205" s="23" t="s">
        <v>139</v>
      </c>
      <c r="AT205" s="23" t="s">
        <v>134</v>
      </c>
      <c r="AU205" s="23" t="s">
        <v>80</v>
      </c>
      <c r="AY205" s="23" t="s">
        <v>131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23" t="s">
        <v>78</v>
      </c>
      <c r="BK205" s="184">
        <f>ROUND(I205*H205,15)</f>
        <v>0</v>
      </c>
      <c r="BL205" s="23" t="s">
        <v>139</v>
      </c>
      <c r="BM205" s="23" t="s">
        <v>382</v>
      </c>
    </row>
    <row r="206" spans="2:65" s="11" customFormat="1">
      <c r="B206" s="185"/>
      <c r="D206" s="186" t="s">
        <v>155</v>
      </c>
      <c r="E206" s="187" t="s">
        <v>5</v>
      </c>
      <c r="F206" s="188" t="s">
        <v>383</v>
      </c>
      <c r="H206" s="189">
        <v>7.92</v>
      </c>
      <c r="I206" s="190"/>
      <c r="L206" s="185"/>
      <c r="M206" s="191"/>
      <c r="N206" s="192"/>
      <c r="O206" s="192"/>
      <c r="P206" s="192"/>
      <c r="Q206" s="192"/>
      <c r="R206" s="192"/>
      <c r="S206" s="192"/>
      <c r="T206" s="193"/>
      <c r="AT206" s="187" t="s">
        <v>155</v>
      </c>
      <c r="AU206" s="187" t="s">
        <v>80</v>
      </c>
      <c r="AV206" s="11" t="s">
        <v>80</v>
      </c>
      <c r="AW206" s="11" t="s">
        <v>34</v>
      </c>
      <c r="AX206" s="11" t="s">
        <v>78</v>
      </c>
      <c r="AY206" s="187" t="s">
        <v>131</v>
      </c>
    </row>
    <row r="207" spans="2:65" s="1" customFormat="1" ht="16.5" customHeight="1">
      <c r="B207" s="172"/>
      <c r="C207" s="173" t="s">
        <v>384</v>
      </c>
      <c r="D207" s="173" t="s">
        <v>134</v>
      </c>
      <c r="E207" s="174" t="s">
        <v>385</v>
      </c>
      <c r="F207" s="175" t="s">
        <v>386</v>
      </c>
      <c r="G207" s="176" t="s">
        <v>144</v>
      </c>
      <c r="H207" s="177">
        <v>7.92</v>
      </c>
      <c r="I207" s="178"/>
      <c r="J207" s="177">
        <f>ROUND(I207*H207,15)</f>
        <v>0</v>
      </c>
      <c r="K207" s="175" t="s">
        <v>138</v>
      </c>
      <c r="L207" s="40"/>
      <c r="M207" s="179" t="s">
        <v>5</v>
      </c>
      <c r="N207" s="180" t="s">
        <v>42</v>
      </c>
      <c r="O207" s="41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AR207" s="23" t="s">
        <v>139</v>
      </c>
      <c r="AT207" s="23" t="s">
        <v>134</v>
      </c>
      <c r="AU207" s="23" t="s">
        <v>80</v>
      </c>
      <c r="AY207" s="23" t="s">
        <v>131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23" t="s">
        <v>78</v>
      </c>
      <c r="BK207" s="184">
        <f>ROUND(I207*H207,15)</f>
        <v>0</v>
      </c>
      <c r="BL207" s="23" t="s">
        <v>139</v>
      </c>
      <c r="BM207" s="23" t="s">
        <v>387</v>
      </c>
    </row>
    <row r="208" spans="2:65" s="1" customFormat="1" ht="16.5" customHeight="1">
      <c r="B208" s="172"/>
      <c r="C208" s="173" t="s">
        <v>388</v>
      </c>
      <c r="D208" s="173" t="s">
        <v>134</v>
      </c>
      <c r="E208" s="174" t="s">
        <v>389</v>
      </c>
      <c r="F208" s="175" t="s">
        <v>390</v>
      </c>
      <c r="G208" s="176" t="s">
        <v>204</v>
      </c>
      <c r="H208" s="177">
        <v>2.5360000000000001E-2</v>
      </c>
      <c r="I208" s="178"/>
      <c r="J208" s="177">
        <f>ROUND(I208*H208,15)</f>
        <v>0</v>
      </c>
      <c r="K208" s="175" t="s">
        <v>138</v>
      </c>
      <c r="L208" s="40"/>
      <c r="M208" s="179" t="s">
        <v>5</v>
      </c>
      <c r="N208" s="180" t="s">
        <v>42</v>
      </c>
      <c r="O208" s="41"/>
      <c r="P208" s="181">
        <f>O208*H208</f>
        <v>0</v>
      </c>
      <c r="Q208" s="181">
        <v>1.0591699999999999</v>
      </c>
      <c r="R208" s="181">
        <f>Q208*H208</f>
        <v>2.6860551199999999E-2</v>
      </c>
      <c r="S208" s="181">
        <v>0</v>
      </c>
      <c r="T208" s="182">
        <f>S208*H208</f>
        <v>0</v>
      </c>
      <c r="AR208" s="23" t="s">
        <v>139</v>
      </c>
      <c r="AT208" s="23" t="s">
        <v>134</v>
      </c>
      <c r="AU208" s="23" t="s">
        <v>80</v>
      </c>
      <c r="AY208" s="23" t="s">
        <v>131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23" t="s">
        <v>78</v>
      </c>
      <c r="BK208" s="184">
        <f>ROUND(I208*H208,15)</f>
        <v>0</v>
      </c>
      <c r="BL208" s="23" t="s">
        <v>139</v>
      </c>
      <c r="BM208" s="23" t="s">
        <v>391</v>
      </c>
    </row>
    <row r="209" spans="2:65" s="11" customFormat="1">
      <c r="B209" s="185"/>
      <c r="D209" s="186" t="s">
        <v>155</v>
      </c>
      <c r="E209" s="187" t="s">
        <v>5</v>
      </c>
      <c r="F209" s="188" t="s">
        <v>392</v>
      </c>
      <c r="H209" s="189">
        <v>2.306016E-2</v>
      </c>
      <c r="I209" s="190"/>
      <c r="L209" s="185"/>
      <c r="M209" s="191"/>
      <c r="N209" s="192"/>
      <c r="O209" s="192"/>
      <c r="P209" s="192"/>
      <c r="Q209" s="192"/>
      <c r="R209" s="192"/>
      <c r="S209" s="192"/>
      <c r="T209" s="193"/>
      <c r="AT209" s="187" t="s">
        <v>155</v>
      </c>
      <c r="AU209" s="187" t="s">
        <v>80</v>
      </c>
      <c r="AV209" s="11" t="s">
        <v>80</v>
      </c>
      <c r="AW209" s="11" t="s">
        <v>34</v>
      </c>
      <c r="AX209" s="11" t="s">
        <v>9</v>
      </c>
      <c r="AY209" s="187" t="s">
        <v>131</v>
      </c>
    </row>
    <row r="210" spans="2:65" s="11" customFormat="1">
      <c r="B210" s="185"/>
      <c r="D210" s="186" t="s">
        <v>155</v>
      </c>
      <c r="E210" s="187" t="s">
        <v>5</v>
      </c>
      <c r="F210" s="188" t="s">
        <v>393</v>
      </c>
      <c r="H210" s="189">
        <v>2.3E-3</v>
      </c>
      <c r="I210" s="190"/>
      <c r="L210" s="185"/>
      <c r="M210" s="191"/>
      <c r="N210" s="192"/>
      <c r="O210" s="192"/>
      <c r="P210" s="192"/>
      <c r="Q210" s="192"/>
      <c r="R210" s="192"/>
      <c r="S210" s="192"/>
      <c r="T210" s="193"/>
      <c r="AT210" s="187" t="s">
        <v>155</v>
      </c>
      <c r="AU210" s="187" t="s">
        <v>80</v>
      </c>
      <c r="AV210" s="11" t="s">
        <v>80</v>
      </c>
      <c r="AW210" s="11" t="s">
        <v>34</v>
      </c>
      <c r="AX210" s="11" t="s">
        <v>9</v>
      </c>
      <c r="AY210" s="187" t="s">
        <v>131</v>
      </c>
    </row>
    <row r="211" spans="2:65" s="12" customFormat="1">
      <c r="B211" s="194"/>
      <c r="D211" s="186" t="s">
        <v>155</v>
      </c>
      <c r="E211" s="195" t="s">
        <v>5</v>
      </c>
      <c r="F211" s="196" t="s">
        <v>158</v>
      </c>
      <c r="H211" s="197">
        <v>2.536016E-2</v>
      </c>
      <c r="I211" s="198"/>
      <c r="L211" s="194"/>
      <c r="M211" s="199"/>
      <c r="N211" s="200"/>
      <c r="O211" s="200"/>
      <c r="P211" s="200"/>
      <c r="Q211" s="200"/>
      <c r="R211" s="200"/>
      <c r="S211" s="200"/>
      <c r="T211" s="201"/>
      <c r="AT211" s="195" t="s">
        <v>155</v>
      </c>
      <c r="AU211" s="195" t="s">
        <v>80</v>
      </c>
      <c r="AV211" s="12" t="s">
        <v>139</v>
      </c>
      <c r="AW211" s="12" t="s">
        <v>34</v>
      </c>
      <c r="AX211" s="12" t="s">
        <v>78</v>
      </c>
      <c r="AY211" s="195" t="s">
        <v>131</v>
      </c>
    </row>
    <row r="212" spans="2:65" s="1" customFormat="1" ht="16.5" customHeight="1">
      <c r="B212" s="172"/>
      <c r="C212" s="173" t="s">
        <v>394</v>
      </c>
      <c r="D212" s="173" t="s">
        <v>134</v>
      </c>
      <c r="E212" s="174" t="s">
        <v>395</v>
      </c>
      <c r="F212" s="175" t="s">
        <v>396</v>
      </c>
      <c r="G212" s="176" t="s">
        <v>204</v>
      </c>
      <c r="H212" s="177">
        <v>2.5000000000000001E-2</v>
      </c>
      <c r="I212" s="178"/>
      <c r="J212" s="177">
        <f>ROUND(I212*H212,15)</f>
        <v>0</v>
      </c>
      <c r="K212" s="175" t="s">
        <v>138</v>
      </c>
      <c r="L212" s="40"/>
      <c r="M212" s="179" t="s">
        <v>5</v>
      </c>
      <c r="N212" s="180" t="s">
        <v>42</v>
      </c>
      <c r="O212" s="41"/>
      <c r="P212" s="181">
        <f>O212*H212</f>
        <v>0</v>
      </c>
      <c r="Q212" s="181">
        <v>1.0601700000000001</v>
      </c>
      <c r="R212" s="181">
        <f>Q212*H212</f>
        <v>2.6504250000000004E-2</v>
      </c>
      <c r="S212" s="181">
        <v>0</v>
      </c>
      <c r="T212" s="182">
        <f>S212*H212</f>
        <v>0</v>
      </c>
      <c r="AR212" s="23" t="s">
        <v>139</v>
      </c>
      <c r="AT212" s="23" t="s">
        <v>134</v>
      </c>
      <c r="AU212" s="23" t="s">
        <v>80</v>
      </c>
      <c r="AY212" s="23" t="s">
        <v>131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23" t="s">
        <v>78</v>
      </c>
      <c r="BK212" s="184">
        <f>ROUND(I212*H212,15)</f>
        <v>0</v>
      </c>
      <c r="BL212" s="23" t="s">
        <v>139</v>
      </c>
      <c r="BM212" s="23" t="s">
        <v>397</v>
      </c>
    </row>
    <row r="213" spans="2:65" s="10" customFormat="1" ht="29.85" customHeight="1">
      <c r="B213" s="159"/>
      <c r="D213" s="160" t="s">
        <v>70</v>
      </c>
      <c r="E213" s="170" t="s">
        <v>336</v>
      </c>
      <c r="F213" s="170" t="s">
        <v>398</v>
      </c>
      <c r="I213" s="162"/>
      <c r="J213" s="171">
        <f>BK213</f>
        <v>0</v>
      </c>
      <c r="L213" s="159"/>
      <c r="M213" s="164"/>
      <c r="N213" s="165"/>
      <c r="O213" s="165"/>
      <c r="P213" s="166">
        <f>SUM(P214:P222)</f>
        <v>0</v>
      </c>
      <c r="Q213" s="165"/>
      <c r="R213" s="166">
        <f>SUM(R214:R222)</f>
        <v>0.27388651999999997</v>
      </c>
      <c r="S213" s="165"/>
      <c r="T213" s="167">
        <f>SUM(T214:T222)</f>
        <v>0</v>
      </c>
      <c r="AR213" s="160" t="s">
        <v>78</v>
      </c>
      <c r="AT213" s="168" t="s">
        <v>70</v>
      </c>
      <c r="AU213" s="168" t="s">
        <v>78</v>
      </c>
      <c r="AY213" s="160" t="s">
        <v>131</v>
      </c>
      <c r="BK213" s="169">
        <f>SUM(BK214:BK222)</f>
        <v>0</v>
      </c>
    </row>
    <row r="214" spans="2:65" s="1" customFormat="1" ht="16.5" customHeight="1">
      <c r="B214" s="172"/>
      <c r="C214" s="173" t="s">
        <v>399</v>
      </c>
      <c r="D214" s="173" t="s">
        <v>134</v>
      </c>
      <c r="E214" s="174" t="s">
        <v>400</v>
      </c>
      <c r="F214" s="175" t="s">
        <v>401</v>
      </c>
      <c r="G214" s="176" t="s">
        <v>222</v>
      </c>
      <c r="H214" s="177">
        <v>0.108</v>
      </c>
      <c r="I214" s="178"/>
      <c r="J214" s="177">
        <f>ROUND(I214*H214,15)</f>
        <v>0</v>
      </c>
      <c r="K214" s="175" t="s">
        <v>138</v>
      </c>
      <c r="L214" s="40"/>
      <c r="M214" s="179" t="s">
        <v>5</v>
      </c>
      <c r="N214" s="180" t="s">
        <v>42</v>
      </c>
      <c r="O214" s="41"/>
      <c r="P214" s="181">
        <f>O214*H214</f>
        <v>0</v>
      </c>
      <c r="Q214" s="181">
        <v>2.2563399999999998</v>
      </c>
      <c r="R214" s="181">
        <f>Q214*H214</f>
        <v>0.24368471999999997</v>
      </c>
      <c r="S214" s="181">
        <v>0</v>
      </c>
      <c r="T214" s="182">
        <f>S214*H214</f>
        <v>0</v>
      </c>
      <c r="AR214" s="23" t="s">
        <v>139</v>
      </c>
      <c r="AT214" s="23" t="s">
        <v>134</v>
      </c>
      <c r="AU214" s="23" t="s">
        <v>80</v>
      </c>
      <c r="AY214" s="23" t="s">
        <v>131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23" t="s">
        <v>78</v>
      </c>
      <c r="BK214" s="184">
        <f>ROUND(I214*H214,15)</f>
        <v>0</v>
      </c>
      <c r="BL214" s="23" t="s">
        <v>139</v>
      </c>
      <c r="BM214" s="23" t="s">
        <v>402</v>
      </c>
    </row>
    <row r="215" spans="2:65" s="11" customFormat="1">
      <c r="B215" s="185"/>
      <c r="D215" s="186" t="s">
        <v>155</v>
      </c>
      <c r="E215" s="187" t="s">
        <v>5</v>
      </c>
      <c r="F215" s="188" t="s">
        <v>403</v>
      </c>
      <c r="H215" s="189">
        <v>0.108</v>
      </c>
      <c r="I215" s="190"/>
      <c r="L215" s="185"/>
      <c r="M215" s="191"/>
      <c r="N215" s="192"/>
      <c r="O215" s="192"/>
      <c r="P215" s="192"/>
      <c r="Q215" s="192"/>
      <c r="R215" s="192"/>
      <c r="S215" s="192"/>
      <c r="T215" s="193"/>
      <c r="AT215" s="187" t="s">
        <v>155</v>
      </c>
      <c r="AU215" s="187" t="s">
        <v>80</v>
      </c>
      <c r="AV215" s="11" t="s">
        <v>80</v>
      </c>
      <c r="AW215" s="11" t="s">
        <v>34</v>
      </c>
      <c r="AX215" s="11" t="s">
        <v>78</v>
      </c>
      <c r="AY215" s="187" t="s">
        <v>131</v>
      </c>
    </row>
    <row r="216" spans="2:65" s="1" customFormat="1" ht="16.5" customHeight="1">
      <c r="B216" s="172"/>
      <c r="C216" s="173" t="s">
        <v>404</v>
      </c>
      <c r="D216" s="173" t="s">
        <v>134</v>
      </c>
      <c r="E216" s="174" t="s">
        <v>405</v>
      </c>
      <c r="F216" s="175" t="s">
        <v>406</v>
      </c>
      <c r="G216" s="176" t="s">
        <v>144</v>
      </c>
      <c r="H216" s="177">
        <v>3</v>
      </c>
      <c r="I216" s="178"/>
      <c r="J216" s="177">
        <f>ROUND(I216*H216,15)</f>
        <v>0</v>
      </c>
      <c r="K216" s="175" t="s">
        <v>138</v>
      </c>
      <c r="L216" s="40"/>
      <c r="M216" s="179" t="s">
        <v>5</v>
      </c>
      <c r="N216" s="180" t="s">
        <v>42</v>
      </c>
      <c r="O216" s="41"/>
      <c r="P216" s="181">
        <f>O216*H216</f>
        <v>0</v>
      </c>
      <c r="Q216" s="181">
        <v>2.7499999999999998E-3</v>
      </c>
      <c r="R216" s="181">
        <f>Q216*H216</f>
        <v>8.2500000000000004E-3</v>
      </c>
      <c r="S216" s="181">
        <v>0</v>
      </c>
      <c r="T216" s="182">
        <f>S216*H216</f>
        <v>0</v>
      </c>
      <c r="AR216" s="23" t="s">
        <v>139</v>
      </c>
      <c r="AT216" s="23" t="s">
        <v>134</v>
      </c>
      <c r="AU216" s="23" t="s">
        <v>80</v>
      </c>
      <c r="AY216" s="23" t="s">
        <v>131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23" t="s">
        <v>78</v>
      </c>
      <c r="BK216" s="184">
        <f>ROUND(I216*H216,15)</f>
        <v>0</v>
      </c>
      <c r="BL216" s="23" t="s">
        <v>139</v>
      </c>
      <c r="BM216" s="23" t="s">
        <v>407</v>
      </c>
    </row>
    <row r="217" spans="2:65" s="11" customFormat="1">
      <c r="B217" s="185"/>
      <c r="D217" s="186" t="s">
        <v>155</v>
      </c>
      <c r="E217" s="187" t="s">
        <v>5</v>
      </c>
      <c r="F217" s="188" t="s">
        <v>408</v>
      </c>
      <c r="H217" s="189">
        <v>3</v>
      </c>
      <c r="I217" s="190"/>
      <c r="L217" s="185"/>
      <c r="M217" s="191"/>
      <c r="N217" s="192"/>
      <c r="O217" s="192"/>
      <c r="P217" s="192"/>
      <c r="Q217" s="192"/>
      <c r="R217" s="192"/>
      <c r="S217" s="192"/>
      <c r="T217" s="193"/>
      <c r="AT217" s="187" t="s">
        <v>155</v>
      </c>
      <c r="AU217" s="187" t="s">
        <v>80</v>
      </c>
      <c r="AV217" s="11" t="s">
        <v>80</v>
      </c>
      <c r="AW217" s="11" t="s">
        <v>34</v>
      </c>
      <c r="AX217" s="11" t="s">
        <v>78</v>
      </c>
      <c r="AY217" s="187" t="s">
        <v>131</v>
      </c>
    </row>
    <row r="218" spans="2:65" s="1" customFormat="1" ht="16.5" customHeight="1">
      <c r="B218" s="172"/>
      <c r="C218" s="173" t="s">
        <v>409</v>
      </c>
      <c r="D218" s="173" t="s">
        <v>134</v>
      </c>
      <c r="E218" s="174" t="s">
        <v>410</v>
      </c>
      <c r="F218" s="175" t="s">
        <v>411</v>
      </c>
      <c r="G218" s="176" t="s">
        <v>144</v>
      </c>
      <c r="H218" s="177">
        <v>3</v>
      </c>
      <c r="I218" s="178"/>
      <c r="J218" s="177">
        <f>ROUND(I218*H218,15)</f>
        <v>0</v>
      </c>
      <c r="K218" s="175" t="s">
        <v>138</v>
      </c>
      <c r="L218" s="40"/>
      <c r="M218" s="179" t="s">
        <v>5</v>
      </c>
      <c r="N218" s="180" t="s">
        <v>42</v>
      </c>
      <c r="O218" s="41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AR218" s="23" t="s">
        <v>139</v>
      </c>
      <c r="AT218" s="23" t="s">
        <v>134</v>
      </c>
      <c r="AU218" s="23" t="s">
        <v>80</v>
      </c>
      <c r="AY218" s="23" t="s">
        <v>131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23" t="s">
        <v>78</v>
      </c>
      <c r="BK218" s="184">
        <f>ROUND(I218*H218,15)</f>
        <v>0</v>
      </c>
      <c r="BL218" s="23" t="s">
        <v>139</v>
      </c>
      <c r="BM218" s="23" t="s">
        <v>412</v>
      </c>
    </row>
    <row r="219" spans="2:65" s="11" customFormat="1">
      <c r="B219" s="185"/>
      <c r="D219" s="186" t="s">
        <v>155</v>
      </c>
      <c r="E219" s="187" t="s">
        <v>5</v>
      </c>
      <c r="F219" s="188" t="s">
        <v>336</v>
      </c>
      <c r="H219" s="189">
        <v>3</v>
      </c>
      <c r="I219" s="190"/>
      <c r="L219" s="185"/>
      <c r="M219" s="191"/>
      <c r="N219" s="192"/>
      <c r="O219" s="192"/>
      <c r="P219" s="192"/>
      <c r="Q219" s="192"/>
      <c r="R219" s="192"/>
      <c r="S219" s="192"/>
      <c r="T219" s="193"/>
      <c r="AT219" s="187" t="s">
        <v>155</v>
      </c>
      <c r="AU219" s="187" t="s">
        <v>80</v>
      </c>
      <c r="AV219" s="11" t="s">
        <v>80</v>
      </c>
      <c r="AW219" s="11" t="s">
        <v>34</v>
      </c>
      <c r="AX219" s="11" t="s">
        <v>78</v>
      </c>
      <c r="AY219" s="187" t="s">
        <v>131</v>
      </c>
    </row>
    <row r="220" spans="2:65" s="1" customFormat="1" ht="16.5" customHeight="1">
      <c r="B220" s="172"/>
      <c r="C220" s="173" t="s">
        <v>413</v>
      </c>
      <c r="D220" s="173" t="s">
        <v>134</v>
      </c>
      <c r="E220" s="174" t="s">
        <v>414</v>
      </c>
      <c r="F220" s="175" t="s">
        <v>415</v>
      </c>
      <c r="G220" s="176" t="s">
        <v>144</v>
      </c>
      <c r="H220" s="177">
        <v>0.36</v>
      </c>
      <c r="I220" s="178"/>
      <c r="J220" s="177">
        <f>ROUND(I220*H220,15)</f>
        <v>0</v>
      </c>
      <c r="K220" s="175" t="s">
        <v>138</v>
      </c>
      <c r="L220" s="40"/>
      <c r="M220" s="179" t="s">
        <v>5</v>
      </c>
      <c r="N220" s="180" t="s">
        <v>42</v>
      </c>
      <c r="O220" s="41"/>
      <c r="P220" s="181">
        <f>O220*H220</f>
        <v>0</v>
      </c>
      <c r="Q220" s="181">
        <v>2.5000000000000001E-3</v>
      </c>
      <c r="R220" s="181">
        <f>Q220*H220</f>
        <v>8.9999999999999998E-4</v>
      </c>
      <c r="S220" s="181">
        <v>0</v>
      </c>
      <c r="T220" s="182">
        <f>S220*H220</f>
        <v>0</v>
      </c>
      <c r="AR220" s="23" t="s">
        <v>139</v>
      </c>
      <c r="AT220" s="23" t="s">
        <v>134</v>
      </c>
      <c r="AU220" s="23" t="s">
        <v>80</v>
      </c>
      <c r="AY220" s="23" t="s">
        <v>131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23" t="s">
        <v>78</v>
      </c>
      <c r="BK220" s="184">
        <f>ROUND(I220*H220,15)</f>
        <v>0</v>
      </c>
      <c r="BL220" s="23" t="s">
        <v>139</v>
      </c>
      <c r="BM220" s="23" t="s">
        <v>416</v>
      </c>
    </row>
    <row r="221" spans="2:65" s="11" customFormat="1">
      <c r="B221" s="185"/>
      <c r="D221" s="186" t="s">
        <v>155</v>
      </c>
      <c r="E221" s="187" t="s">
        <v>5</v>
      </c>
      <c r="F221" s="188" t="s">
        <v>417</v>
      </c>
      <c r="H221" s="189">
        <v>0.36</v>
      </c>
      <c r="I221" s="190"/>
      <c r="L221" s="185"/>
      <c r="M221" s="191"/>
      <c r="N221" s="192"/>
      <c r="O221" s="192"/>
      <c r="P221" s="192"/>
      <c r="Q221" s="192"/>
      <c r="R221" s="192"/>
      <c r="S221" s="192"/>
      <c r="T221" s="193"/>
      <c r="AT221" s="187" t="s">
        <v>155</v>
      </c>
      <c r="AU221" s="187" t="s">
        <v>80</v>
      </c>
      <c r="AV221" s="11" t="s">
        <v>80</v>
      </c>
      <c r="AW221" s="11" t="s">
        <v>34</v>
      </c>
      <c r="AX221" s="11" t="s">
        <v>78</v>
      </c>
      <c r="AY221" s="187" t="s">
        <v>131</v>
      </c>
    </row>
    <row r="222" spans="2:65" s="1" customFormat="1" ht="16.5" customHeight="1">
      <c r="B222" s="172"/>
      <c r="C222" s="173" t="s">
        <v>418</v>
      </c>
      <c r="D222" s="173" t="s">
        <v>134</v>
      </c>
      <c r="E222" s="174" t="s">
        <v>419</v>
      </c>
      <c r="F222" s="175" t="s">
        <v>420</v>
      </c>
      <c r="G222" s="176" t="s">
        <v>204</v>
      </c>
      <c r="H222" s="177">
        <v>0.02</v>
      </c>
      <c r="I222" s="178"/>
      <c r="J222" s="177">
        <f>ROUND(I222*H222,15)</f>
        <v>0</v>
      </c>
      <c r="K222" s="175" t="s">
        <v>138</v>
      </c>
      <c r="L222" s="40"/>
      <c r="M222" s="179" t="s">
        <v>5</v>
      </c>
      <c r="N222" s="180" t="s">
        <v>42</v>
      </c>
      <c r="O222" s="41"/>
      <c r="P222" s="181">
        <f>O222*H222</f>
        <v>0</v>
      </c>
      <c r="Q222" s="181">
        <v>1.0525899999999999</v>
      </c>
      <c r="R222" s="181">
        <f>Q222*H222</f>
        <v>2.1051799999999999E-2</v>
      </c>
      <c r="S222" s="181">
        <v>0</v>
      </c>
      <c r="T222" s="182">
        <f>S222*H222</f>
        <v>0</v>
      </c>
      <c r="AR222" s="23" t="s">
        <v>139</v>
      </c>
      <c r="AT222" s="23" t="s">
        <v>134</v>
      </c>
      <c r="AU222" s="23" t="s">
        <v>80</v>
      </c>
      <c r="AY222" s="23" t="s">
        <v>131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23" t="s">
        <v>78</v>
      </c>
      <c r="BK222" s="184">
        <f>ROUND(I222*H222,15)</f>
        <v>0</v>
      </c>
      <c r="BL222" s="23" t="s">
        <v>139</v>
      </c>
      <c r="BM222" s="23" t="s">
        <v>421</v>
      </c>
    </row>
    <row r="223" spans="2:65" s="10" customFormat="1" ht="29.85" customHeight="1">
      <c r="B223" s="159"/>
      <c r="D223" s="160" t="s">
        <v>70</v>
      </c>
      <c r="E223" s="170" t="s">
        <v>139</v>
      </c>
      <c r="F223" s="170" t="s">
        <v>422</v>
      </c>
      <c r="I223" s="162"/>
      <c r="J223" s="171">
        <f>BK223</f>
        <v>0</v>
      </c>
      <c r="L223" s="159"/>
      <c r="M223" s="164"/>
      <c r="N223" s="165"/>
      <c r="O223" s="165"/>
      <c r="P223" s="166">
        <f>SUM(P224:P232)</f>
        <v>0</v>
      </c>
      <c r="Q223" s="165"/>
      <c r="R223" s="166">
        <f>SUM(R224:R232)</f>
        <v>2.0224000000000002E-3</v>
      </c>
      <c r="S223" s="165"/>
      <c r="T223" s="167">
        <f>SUM(T224:T232)</f>
        <v>0</v>
      </c>
      <c r="AR223" s="160" t="s">
        <v>78</v>
      </c>
      <c r="AT223" s="168" t="s">
        <v>70</v>
      </c>
      <c r="AU223" s="168" t="s">
        <v>78</v>
      </c>
      <c r="AY223" s="160" t="s">
        <v>131</v>
      </c>
      <c r="BK223" s="169">
        <f>SUM(BK224:BK232)</f>
        <v>0</v>
      </c>
    </row>
    <row r="224" spans="2:65" s="1" customFormat="1" ht="25.5" customHeight="1">
      <c r="B224" s="172"/>
      <c r="C224" s="173" t="s">
        <v>423</v>
      </c>
      <c r="D224" s="173" t="s">
        <v>134</v>
      </c>
      <c r="E224" s="174" t="s">
        <v>424</v>
      </c>
      <c r="F224" s="175" t="s">
        <v>425</v>
      </c>
      <c r="G224" s="176" t="s">
        <v>144</v>
      </c>
      <c r="H224" s="177">
        <v>65.525999999999996</v>
      </c>
      <c r="I224" s="178"/>
      <c r="J224" s="177">
        <f>ROUND(I224*H224,15)</f>
        <v>0</v>
      </c>
      <c r="K224" s="175" t="s">
        <v>138</v>
      </c>
      <c r="L224" s="40"/>
      <c r="M224" s="179" t="s">
        <v>5</v>
      </c>
      <c r="N224" s="180" t="s">
        <v>42</v>
      </c>
      <c r="O224" s="41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AR224" s="23" t="s">
        <v>139</v>
      </c>
      <c r="AT224" s="23" t="s">
        <v>134</v>
      </c>
      <c r="AU224" s="23" t="s">
        <v>80</v>
      </c>
      <c r="AY224" s="23" t="s">
        <v>131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23" t="s">
        <v>78</v>
      </c>
      <c r="BK224" s="184">
        <f>ROUND(I224*H224,15)</f>
        <v>0</v>
      </c>
      <c r="BL224" s="23" t="s">
        <v>139</v>
      </c>
      <c r="BM224" s="23" t="s">
        <v>426</v>
      </c>
    </row>
    <row r="225" spans="2:65" s="11" customFormat="1">
      <c r="B225" s="185"/>
      <c r="D225" s="186" t="s">
        <v>155</v>
      </c>
      <c r="E225" s="187" t="s">
        <v>5</v>
      </c>
      <c r="F225" s="188" t="s">
        <v>427</v>
      </c>
      <c r="H225" s="189">
        <v>65.525999999999996</v>
      </c>
      <c r="I225" s="190"/>
      <c r="L225" s="185"/>
      <c r="M225" s="191"/>
      <c r="N225" s="192"/>
      <c r="O225" s="192"/>
      <c r="P225" s="192"/>
      <c r="Q225" s="192"/>
      <c r="R225" s="192"/>
      <c r="S225" s="192"/>
      <c r="T225" s="193"/>
      <c r="AT225" s="187" t="s">
        <v>155</v>
      </c>
      <c r="AU225" s="187" t="s">
        <v>80</v>
      </c>
      <c r="AV225" s="11" t="s">
        <v>80</v>
      </c>
      <c r="AW225" s="11" t="s">
        <v>34</v>
      </c>
      <c r="AX225" s="11" t="s">
        <v>78</v>
      </c>
      <c r="AY225" s="187" t="s">
        <v>131</v>
      </c>
    </row>
    <row r="226" spans="2:65" s="1" customFormat="1" ht="16.5" customHeight="1">
      <c r="B226" s="172"/>
      <c r="C226" s="173" t="s">
        <v>428</v>
      </c>
      <c r="D226" s="173" t="s">
        <v>134</v>
      </c>
      <c r="E226" s="174" t="s">
        <v>429</v>
      </c>
      <c r="F226" s="175" t="s">
        <v>430</v>
      </c>
      <c r="G226" s="176" t="s">
        <v>222</v>
      </c>
      <c r="H226" s="177">
        <v>18.800999999999998</v>
      </c>
      <c r="I226" s="178"/>
      <c r="J226" s="177">
        <f>ROUND(I226*H226,15)</f>
        <v>0</v>
      </c>
      <c r="K226" s="175" t="s">
        <v>138</v>
      </c>
      <c r="L226" s="40"/>
      <c r="M226" s="179" t="s">
        <v>5</v>
      </c>
      <c r="N226" s="180" t="s">
        <v>42</v>
      </c>
      <c r="O226" s="41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AR226" s="23" t="s">
        <v>139</v>
      </c>
      <c r="AT226" s="23" t="s">
        <v>134</v>
      </c>
      <c r="AU226" s="23" t="s">
        <v>80</v>
      </c>
      <c r="AY226" s="23" t="s">
        <v>131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23" t="s">
        <v>78</v>
      </c>
      <c r="BK226" s="184">
        <f>ROUND(I226*H226,15)</f>
        <v>0</v>
      </c>
      <c r="BL226" s="23" t="s">
        <v>139</v>
      </c>
      <c r="BM226" s="23" t="s">
        <v>431</v>
      </c>
    </row>
    <row r="227" spans="2:65" s="11" customFormat="1">
      <c r="B227" s="185"/>
      <c r="D227" s="186" t="s">
        <v>155</v>
      </c>
      <c r="E227" s="187" t="s">
        <v>5</v>
      </c>
      <c r="F227" s="188" t="s">
        <v>432</v>
      </c>
      <c r="H227" s="189">
        <v>29.952000000000002</v>
      </c>
      <c r="I227" s="190"/>
      <c r="L227" s="185"/>
      <c r="M227" s="191"/>
      <c r="N227" s="192"/>
      <c r="O227" s="192"/>
      <c r="P227" s="192"/>
      <c r="Q227" s="192"/>
      <c r="R227" s="192"/>
      <c r="S227" s="192"/>
      <c r="T227" s="193"/>
      <c r="AT227" s="187" t="s">
        <v>155</v>
      </c>
      <c r="AU227" s="187" t="s">
        <v>80</v>
      </c>
      <c r="AV227" s="11" t="s">
        <v>80</v>
      </c>
      <c r="AW227" s="11" t="s">
        <v>34</v>
      </c>
      <c r="AX227" s="11" t="s">
        <v>9</v>
      </c>
      <c r="AY227" s="187" t="s">
        <v>131</v>
      </c>
    </row>
    <row r="228" spans="2:65" s="11" customFormat="1">
      <c r="B228" s="185"/>
      <c r="D228" s="186" t="s">
        <v>155</v>
      </c>
      <c r="E228" s="187" t="s">
        <v>5</v>
      </c>
      <c r="F228" s="188" t="s">
        <v>433</v>
      </c>
      <c r="H228" s="189">
        <v>18.800999999999998</v>
      </c>
      <c r="I228" s="190"/>
      <c r="L228" s="185"/>
      <c r="M228" s="191"/>
      <c r="N228" s="192"/>
      <c r="O228" s="192"/>
      <c r="P228" s="192"/>
      <c r="Q228" s="192"/>
      <c r="R228" s="192"/>
      <c r="S228" s="192"/>
      <c r="T228" s="193"/>
      <c r="AT228" s="187" t="s">
        <v>155</v>
      </c>
      <c r="AU228" s="187" t="s">
        <v>80</v>
      </c>
      <c r="AV228" s="11" t="s">
        <v>80</v>
      </c>
      <c r="AW228" s="11" t="s">
        <v>34</v>
      </c>
      <c r="AX228" s="11" t="s">
        <v>78</v>
      </c>
      <c r="AY228" s="187" t="s">
        <v>131</v>
      </c>
    </row>
    <row r="229" spans="2:65" s="1" customFormat="1" ht="25.5" customHeight="1">
      <c r="B229" s="172"/>
      <c r="C229" s="173" t="s">
        <v>434</v>
      </c>
      <c r="D229" s="173" t="s">
        <v>134</v>
      </c>
      <c r="E229" s="174" t="s">
        <v>435</v>
      </c>
      <c r="F229" s="175" t="s">
        <v>436</v>
      </c>
      <c r="G229" s="176" t="s">
        <v>222</v>
      </c>
      <c r="H229" s="177">
        <v>0.06</v>
      </c>
      <c r="I229" s="178"/>
      <c r="J229" s="177">
        <f>ROUND(I229*H229,15)</f>
        <v>0</v>
      </c>
      <c r="K229" s="175" t="s">
        <v>138</v>
      </c>
      <c r="L229" s="40"/>
      <c r="M229" s="179" t="s">
        <v>5</v>
      </c>
      <c r="N229" s="180" t="s">
        <v>42</v>
      </c>
      <c r="O229" s="41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AR229" s="23" t="s">
        <v>139</v>
      </c>
      <c r="AT229" s="23" t="s">
        <v>134</v>
      </c>
      <c r="AU229" s="23" t="s">
        <v>80</v>
      </c>
      <c r="AY229" s="23" t="s">
        <v>131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23" t="s">
        <v>78</v>
      </c>
      <c r="BK229" s="184">
        <f>ROUND(I229*H229,15)</f>
        <v>0</v>
      </c>
      <c r="BL229" s="23" t="s">
        <v>139</v>
      </c>
      <c r="BM229" s="23" t="s">
        <v>437</v>
      </c>
    </row>
    <row r="230" spans="2:65" s="11" customFormat="1">
      <c r="B230" s="185"/>
      <c r="D230" s="186" t="s">
        <v>155</v>
      </c>
      <c r="E230" s="187" t="s">
        <v>5</v>
      </c>
      <c r="F230" s="188" t="s">
        <v>438</v>
      </c>
      <c r="H230" s="189">
        <v>0.06</v>
      </c>
      <c r="I230" s="190"/>
      <c r="L230" s="185"/>
      <c r="M230" s="191"/>
      <c r="N230" s="192"/>
      <c r="O230" s="192"/>
      <c r="P230" s="192"/>
      <c r="Q230" s="192"/>
      <c r="R230" s="192"/>
      <c r="S230" s="192"/>
      <c r="T230" s="193"/>
      <c r="AT230" s="187" t="s">
        <v>155</v>
      </c>
      <c r="AU230" s="187" t="s">
        <v>80</v>
      </c>
      <c r="AV230" s="11" t="s">
        <v>80</v>
      </c>
      <c r="AW230" s="11" t="s">
        <v>34</v>
      </c>
      <c r="AX230" s="11" t="s">
        <v>78</v>
      </c>
      <c r="AY230" s="187" t="s">
        <v>131</v>
      </c>
    </row>
    <row r="231" spans="2:65" s="1" customFormat="1" ht="16.5" customHeight="1">
      <c r="B231" s="172"/>
      <c r="C231" s="173" t="s">
        <v>439</v>
      </c>
      <c r="D231" s="173" t="s">
        <v>134</v>
      </c>
      <c r="E231" s="174" t="s">
        <v>440</v>
      </c>
      <c r="F231" s="175" t="s">
        <v>441</v>
      </c>
      <c r="G231" s="176" t="s">
        <v>144</v>
      </c>
      <c r="H231" s="177">
        <v>0.32</v>
      </c>
      <c r="I231" s="178"/>
      <c r="J231" s="177">
        <f>ROUND(I231*H231,15)</f>
        <v>0</v>
      </c>
      <c r="K231" s="175" t="s">
        <v>138</v>
      </c>
      <c r="L231" s="40"/>
      <c r="M231" s="179" t="s">
        <v>5</v>
      </c>
      <c r="N231" s="180" t="s">
        <v>42</v>
      </c>
      <c r="O231" s="41"/>
      <c r="P231" s="181">
        <f>O231*H231</f>
        <v>0</v>
      </c>
      <c r="Q231" s="181">
        <v>6.3200000000000001E-3</v>
      </c>
      <c r="R231" s="181">
        <f>Q231*H231</f>
        <v>2.0224000000000002E-3</v>
      </c>
      <c r="S231" s="181">
        <v>0</v>
      </c>
      <c r="T231" s="182">
        <f>S231*H231</f>
        <v>0</v>
      </c>
      <c r="AR231" s="23" t="s">
        <v>139</v>
      </c>
      <c r="AT231" s="23" t="s">
        <v>134</v>
      </c>
      <c r="AU231" s="23" t="s">
        <v>80</v>
      </c>
      <c r="AY231" s="23" t="s">
        <v>131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23" t="s">
        <v>78</v>
      </c>
      <c r="BK231" s="184">
        <f>ROUND(I231*H231,15)</f>
        <v>0</v>
      </c>
      <c r="BL231" s="23" t="s">
        <v>139</v>
      </c>
      <c r="BM231" s="23" t="s">
        <v>442</v>
      </c>
    </row>
    <row r="232" spans="2:65" s="11" customFormat="1">
      <c r="B232" s="185"/>
      <c r="D232" s="186" t="s">
        <v>155</v>
      </c>
      <c r="E232" s="187" t="s">
        <v>5</v>
      </c>
      <c r="F232" s="188" t="s">
        <v>443</v>
      </c>
      <c r="H232" s="189">
        <v>0.32</v>
      </c>
      <c r="I232" s="190"/>
      <c r="L232" s="185"/>
      <c r="M232" s="191"/>
      <c r="N232" s="192"/>
      <c r="O232" s="192"/>
      <c r="P232" s="192"/>
      <c r="Q232" s="192"/>
      <c r="R232" s="192"/>
      <c r="S232" s="192"/>
      <c r="T232" s="193"/>
      <c r="AT232" s="187" t="s">
        <v>155</v>
      </c>
      <c r="AU232" s="187" t="s">
        <v>80</v>
      </c>
      <c r="AV232" s="11" t="s">
        <v>80</v>
      </c>
      <c r="AW232" s="11" t="s">
        <v>34</v>
      </c>
      <c r="AX232" s="11" t="s">
        <v>78</v>
      </c>
      <c r="AY232" s="187" t="s">
        <v>131</v>
      </c>
    </row>
    <row r="233" spans="2:65" s="10" customFormat="1" ht="29.85" customHeight="1">
      <c r="B233" s="159"/>
      <c r="D233" s="160" t="s">
        <v>70</v>
      </c>
      <c r="E233" s="170" t="s">
        <v>444</v>
      </c>
      <c r="F233" s="170" t="s">
        <v>445</v>
      </c>
      <c r="I233" s="162"/>
      <c r="J233" s="171">
        <f>BK233</f>
        <v>0</v>
      </c>
      <c r="L233" s="159"/>
      <c r="M233" s="164"/>
      <c r="N233" s="165"/>
      <c r="O233" s="165"/>
      <c r="P233" s="166">
        <f>SUM(P234:P284)</f>
        <v>0</v>
      </c>
      <c r="Q233" s="165"/>
      <c r="R233" s="166">
        <f>SUM(R234:R284)</f>
        <v>124.86094168750003</v>
      </c>
      <c r="S233" s="165"/>
      <c r="T233" s="167">
        <f>SUM(T234:T284)</f>
        <v>0</v>
      </c>
      <c r="AR233" s="160" t="s">
        <v>78</v>
      </c>
      <c r="AT233" s="168" t="s">
        <v>70</v>
      </c>
      <c r="AU233" s="168" t="s">
        <v>78</v>
      </c>
      <c r="AY233" s="160" t="s">
        <v>131</v>
      </c>
      <c r="BK233" s="169">
        <f>SUM(BK234:BK284)</f>
        <v>0</v>
      </c>
    </row>
    <row r="234" spans="2:65" s="1" customFormat="1" ht="16.5" customHeight="1">
      <c r="B234" s="172"/>
      <c r="C234" s="173" t="s">
        <v>446</v>
      </c>
      <c r="D234" s="173" t="s">
        <v>134</v>
      </c>
      <c r="E234" s="174" t="s">
        <v>447</v>
      </c>
      <c r="F234" s="175" t="s">
        <v>448</v>
      </c>
      <c r="G234" s="176" t="s">
        <v>144</v>
      </c>
      <c r="H234" s="177">
        <v>515.67250000000001</v>
      </c>
      <c r="I234" s="178"/>
      <c r="J234" s="177">
        <f>ROUND(I234*H234,15)</f>
        <v>0</v>
      </c>
      <c r="K234" s="175" t="s">
        <v>138</v>
      </c>
      <c r="L234" s="40"/>
      <c r="M234" s="179" t="s">
        <v>5</v>
      </c>
      <c r="N234" s="180" t="s">
        <v>42</v>
      </c>
      <c r="O234" s="41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AR234" s="23" t="s">
        <v>139</v>
      </c>
      <c r="AT234" s="23" t="s">
        <v>134</v>
      </c>
      <c r="AU234" s="23" t="s">
        <v>80</v>
      </c>
      <c r="AY234" s="23" t="s">
        <v>131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23" t="s">
        <v>78</v>
      </c>
      <c r="BK234" s="184">
        <f>ROUND(I234*H234,15)</f>
        <v>0</v>
      </c>
      <c r="BL234" s="23" t="s">
        <v>139</v>
      </c>
      <c r="BM234" s="23" t="s">
        <v>449</v>
      </c>
    </row>
    <row r="235" spans="2:65" s="11" customFormat="1">
      <c r="B235" s="185"/>
      <c r="D235" s="186" t="s">
        <v>155</v>
      </c>
      <c r="E235" s="187" t="s">
        <v>5</v>
      </c>
      <c r="F235" s="188" t="s">
        <v>198</v>
      </c>
      <c r="H235" s="189">
        <v>337.46</v>
      </c>
      <c r="I235" s="190"/>
      <c r="L235" s="185"/>
      <c r="M235" s="191"/>
      <c r="N235" s="192"/>
      <c r="O235" s="192"/>
      <c r="P235" s="192"/>
      <c r="Q235" s="192"/>
      <c r="R235" s="192"/>
      <c r="S235" s="192"/>
      <c r="T235" s="193"/>
      <c r="AT235" s="187" t="s">
        <v>155</v>
      </c>
      <c r="AU235" s="187" t="s">
        <v>80</v>
      </c>
      <c r="AV235" s="11" t="s">
        <v>80</v>
      </c>
      <c r="AW235" s="11" t="s">
        <v>34</v>
      </c>
      <c r="AX235" s="11" t="s">
        <v>9</v>
      </c>
      <c r="AY235" s="187" t="s">
        <v>131</v>
      </c>
    </row>
    <row r="236" spans="2:65" s="11" customFormat="1">
      <c r="B236" s="185"/>
      <c r="D236" s="186" t="s">
        <v>155</v>
      </c>
      <c r="E236" s="187" t="s">
        <v>5</v>
      </c>
      <c r="F236" s="188" t="s">
        <v>199</v>
      </c>
      <c r="H236" s="189">
        <v>178.21250000000001</v>
      </c>
      <c r="I236" s="190"/>
      <c r="L236" s="185"/>
      <c r="M236" s="191"/>
      <c r="N236" s="192"/>
      <c r="O236" s="192"/>
      <c r="P236" s="192"/>
      <c r="Q236" s="192"/>
      <c r="R236" s="192"/>
      <c r="S236" s="192"/>
      <c r="T236" s="193"/>
      <c r="AT236" s="187" t="s">
        <v>155</v>
      </c>
      <c r="AU236" s="187" t="s">
        <v>80</v>
      </c>
      <c r="AV236" s="11" t="s">
        <v>80</v>
      </c>
      <c r="AW236" s="11" t="s">
        <v>34</v>
      </c>
      <c r="AX236" s="11" t="s">
        <v>9</v>
      </c>
      <c r="AY236" s="187" t="s">
        <v>131</v>
      </c>
    </row>
    <row r="237" spans="2:65" s="12" customFormat="1">
      <c r="B237" s="194"/>
      <c r="D237" s="186" t="s">
        <v>155</v>
      </c>
      <c r="E237" s="195" t="s">
        <v>5</v>
      </c>
      <c r="F237" s="196" t="s">
        <v>158</v>
      </c>
      <c r="H237" s="197">
        <v>515.67250000000001</v>
      </c>
      <c r="I237" s="198"/>
      <c r="L237" s="194"/>
      <c r="M237" s="199"/>
      <c r="N237" s="200"/>
      <c r="O237" s="200"/>
      <c r="P237" s="200"/>
      <c r="Q237" s="200"/>
      <c r="R237" s="200"/>
      <c r="S237" s="200"/>
      <c r="T237" s="201"/>
      <c r="AT237" s="195" t="s">
        <v>155</v>
      </c>
      <c r="AU237" s="195" t="s">
        <v>80</v>
      </c>
      <c r="AV237" s="12" t="s">
        <v>139</v>
      </c>
      <c r="AW237" s="12" t="s">
        <v>34</v>
      </c>
      <c r="AX237" s="12" t="s">
        <v>78</v>
      </c>
      <c r="AY237" s="195" t="s">
        <v>131</v>
      </c>
    </row>
    <row r="238" spans="2:65" s="1" customFormat="1" ht="16.5" customHeight="1">
      <c r="B238" s="172"/>
      <c r="C238" s="173" t="s">
        <v>450</v>
      </c>
      <c r="D238" s="173" t="s">
        <v>134</v>
      </c>
      <c r="E238" s="174" t="s">
        <v>451</v>
      </c>
      <c r="F238" s="175" t="s">
        <v>452</v>
      </c>
      <c r="G238" s="176" t="s">
        <v>144</v>
      </c>
      <c r="H238" s="177">
        <v>242.27</v>
      </c>
      <c r="I238" s="178"/>
      <c r="J238" s="177">
        <f>ROUND(I238*H238,15)</f>
        <v>0</v>
      </c>
      <c r="K238" s="175" t="s">
        <v>138</v>
      </c>
      <c r="L238" s="40"/>
      <c r="M238" s="179" t="s">
        <v>5</v>
      </c>
      <c r="N238" s="180" t="s">
        <v>42</v>
      </c>
      <c r="O238" s="41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AR238" s="23" t="s">
        <v>139</v>
      </c>
      <c r="AT238" s="23" t="s">
        <v>134</v>
      </c>
      <c r="AU238" s="23" t="s">
        <v>80</v>
      </c>
      <c r="AY238" s="23" t="s">
        <v>131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23" t="s">
        <v>78</v>
      </c>
      <c r="BK238" s="184">
        <f>ROUND(I238*H238,15)</f>
        <v>0</v>
      </c>
      <c r="BL238" s="23" t="s">
        <v>139</v>
      </c>
      <c r="BM238" s="23" t="s">
        <v>453</v>
      </c>
    </row>
    <row r="239" spans="2:65" s="11" customFormat="1">
      <c r="B239" s="185"/>
      <c r="D239" s="186" t="s">
        <v>155</v>
      </c>
      <c r="E239" s="187" t="s">
        <v>5</v>
      </c>
      <c r="F239" s="188" t="s">
        <v>454</v>
      </c>
      <c r="H239" s="189">
        <v>218.42</v>
      </c>
      <c r="I239" s="190"/>
      <c r="L239" s="185"/>
      <c r="M239" s="191"/>
      <c r="N239" s="192"/>
      <c r="O239" s="192"/>
      <c r="P239" s="192"/>
      <c r="Q239" s="192"/>
      <c r="R239" s="192"/>
      <c r="S239" s="192"/>
      <c r="T239" s="193"/>
      <c r="AT239" s="187" t="s">
        <v>155</v>
      </c>
      <c r="AU239" s="187" t="s">
        <v>80</v>
      </c>
      <c r="AV239" s="11" t="s">
        <v>80</v>
      </c>
      <c r="AW239" s="11" t="s">
        <v>34</v>
      </c>
      <c r="AX239" s="11" t="s">
        <v>9</v>
      </c>
      <c r="AY239" s="187" t="s">
        <v>131</v>
      </c>
    </row>
    <row r="240" spans="2:65" s="11" customFormat="1">
      <c r="B240" s="185"/>
      <c r="D240" s="186" t="s">
        <v>155</v>
      </c>
      <c r="E240" s="187" t="s">
        <v>5</v>
      </c>
      <c r="F240" s="188" t="s">
        <v>455</v>
      </c>
      <c r="H240" s="189">
        <v>16</v>
      </c>
      <c r="I240" s="190"/>
      <c r="L240" s="185"/>
      <c r="M240" s="191"/>
      <c r="N240" s="192"/>
      <c r="O240" s="192"/>
      <c r="P240" s="192"/>
      <c r="Q240" s="192"/>
      <c r="R240" s="192"/>
      <c r="S240" s="192"/>
      <c r="T240" s="193"/>
      <c r="AT240" s="187" t="s">
        <v>155</v>
      </c>
      <c r="AU240" s="187" t="s">
        <v>80</v>
      </c>
      <c r="AV240" s="11" t="s">
        <v>80</v>
      </c>
      <c r="AW240" s="11" t="s">
        <v>34</v>
      </c>
      <c r="AX240" s="11" t="s">
        <v>9</v>
      </c>
      <c r="AY240" s="187" t="s">
        <v>131</v>
      </c>
    </row>
    <row r="241" spans="2:65" s="11" customFormat="1">
      <c r="B241" s="185"/>
      <c r="D241" s="186" t="s">
        <v>155</v>
      </c>
      <c r="E241" s="187" t="s">
        <v>5</v>
      </c>
      <c r="F241" s="188" t="s">
        <v>456</v>
      </c>
      <c r="H241" s="189">
        <v>7.85</v>
      </c>
      <c r="I241" s="190"/>
      <c r="L241" s="185"/>
      <c r="M241" s="191"/>
      <c r="N241" s="192"/>
      <c r="O241" s="192"/>
      <c r="P241" s="192"/>
      <c r="Q241" s="192"/>
      <c r="R241" s="192"/>
      <c r="S241" s="192"/>
      <c r="T241" s="193"/>
      <c r="AT241" s="187" t="s">
        <v>155</v>
      </c>
      <c r="AU241" s="187" t="s">
        <v>80</v>
      </c>
      <c r="AV241" s="11" t="s">
        <v>80</v>
      </c>
      <c r="AW241" s="11" t="s">
        <v>34</v>
      </c>
      <c r="AX241" s="11" t="s">
        <v>9</v>
      </c>
      <c r="AY241" s="187" t="s">
        <v>131</v>
      </c>
    </row>
    <row r="242" spans="2:65" s="12" customFormat="1">
      <c r="B242" s="194"/>
      <c r="D242" s="186" t="s">
        <v>155</v>
      </c>
      <c r="E242" s="195" t="s">
        <v>5</v>
      </c>
      <c r="F242" s="196" t="s">
        <v>158</v>
      </c>
      <c r="H242" s="197">
        <v>242.27</v>
      </c>
      <c r="I242" s="198"/>
      <c r="L242" s="194"/>
      <c r="M242" s="199"/>
      <c r="N242" s="200"/>
      <c r="O242" s="200"/>
      <c r="P242" s="200"/>
      <c r="Q242" s="200"/>
      <c r="R242" s="200"/>
      <c r="S242" s="200"/>
      <c r="T242" s="201"/>
      <c r="AT242" s="195" t="s">
        <v>155</v>
      </c>
      <c r="AU242" s="195" t="s">
        <v>80</v>
      </c>
      <c r="AV242" s="12" t="s">
        <v>139</v>
      </c>
      <c r="AW242" s="12" t="s">
        <v>34</v>
      </c>
      <c r="AX242" s="12" t="s">
        <v>78</v>
      </c>
      <c r="AY242" s="195" t="s">
        <v>131</v>
      </c>
    </row>
    <row r="243" spans="2:65" s="1" customFormat="1" ht="25.5" customHeight="1">
      <c r="B243" s="172"/>
      <c r="C243" s="173" t="s">
        <v>457</v>
      </c>
      <c r="D243" s="173" t="s">
        <v>134</v>
      </c>
      <c r="E243" s="174" t="s">
        <v>458</v>
      </c>
      <c r="F243" s="175" t="s">
        <v>459</v>
      </c>
      <c r="G243" s="176" t="s">
        <v>144</v>
      </c>
      <c r="H243" s="177">
        <v>242.27</v>
      </c>
      <c r="I243" s="178"/>
      <c r="J243" s="177">
        <f>ROUND(I243*H243,15)</f>
        <v>0</v>
      </c>
      <c r="K243" s="175" t="s">
        <v>138</v>
      </c>
      <c r="L243" s="40"/>
      <c r="M243" s="179" t="s">
        <v>5</v>
      </c>
      <c r="N243" s="180" t="s">
        <v>42</v>
      </c>
      <c r="O243" s="41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AR243" s="23" t="s">
        <v>139</v>
      </c>
      <c r="AT243" s="23" t="s">
        <v>134</v>
      </c>
      <c r="AU243" s="23" t="s">
        <v>80</v>
      </c>
      <c r="AY243" s="23" t="s">
        <v>131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23" t="s">
        <v>78</v>
      </c>
      <c r="BK243" s="184">
        <f>ROUND(I243*H243,15)</f>
        <v>0</v>
      </c>
      <c r="BL243" s="23" t="s">
        <v>139</v>
      </c>
      <c r="BM243" s="23" t="s">
        <v>460</v>
      </c>
    </row>
    <row r="244" spans="2:65" s="11" customFormat="1">
      <c r="B244" s="185"/>
      <c r="D244" s="186" t="s">
        <v>155</v>
      </c>
      <c r="E244" s="187" t="s">
        <v>5</v>
      </c>
      <c r="F244" s="188" t="s">
        <v>454</v>
      </c>
      <c r="H244" s="189">
        <v>218.42</v>
      </c>
      <c r="I244" s="190"/>
      <c r="L244" s="185"/>
      <c r="M244" s="191"/>
      <c r="N244" s="192"/>
      <c r="O244" s="192"/>
      <c r="P244" s="192"/>
      <c r="Q244" s="192"/>
      <c r="R244" s="192"/>
      <c r="S244" s="192"/>
      <c r="T244" s="193"/>
      <c r="AT244" s="187" t="s">
        <v>155</v>
      </c>
      <c r="AU244" s="187" t="s">
        <v>80</v>
      </c>
      <c r="AV244" s="11" t="s">
        <v>80</v>
      </c>
      <c r="AW244" s="11" t="s">
        <v>34</v>
      </c>
      <c r="AX244" s="11" t="s">
        <v>9</v>
      </c>
      <c r="AY244" s="187" t="s">
        <v>131</v>
      </c>
    </row>
    <row r="245" spans="2:65" s="11" customFormat="1">
      <c r="B245" s="185"/>
      <c r="D245" s="186" t="s">
        <v>155</v>
      </c>
      <c r="E245" s="187" t="s">
        <v>5</v>
      </c>
      <c r="F245" s="188" t="s">
        <v>455</v>
      </c>
      <c r="H245" s="189">
        <v>16</v>
      </c>
      <c r="I245" s="190"/>
      <c r="L245" s="185"/>
      <c r="M245" s="191"/>
      <c r="N245" s="192"/>
      <c r="O245" s="192"/>
      <c r="P245" s="192"/>
      <c r="Q245" s="192"/>
      <c r="R245" s="192"/>
      <c r="S245" s="192"/>
      <c r="T245" s="193"/>
      <c r="AT245" s="187" t="s">
        <v>155</v>
      </c>
      <c r="AU245" s="187" t="s">
        <v>80</v>
      </c>
      <c r="AV245" s="11" t="s">
        <v>80</v>
      </c>
      <c r="AW245" s="11" t="s">
        <v>34</v>
      </c>
      <c r="AX245" s="11" t="s">
        <v>9</v>
      </c>
      <c r="AY245" s="187" t="s">
        <v>131</v>
      </c>
    </row>
    <row r="246" spans="2:65" s="11" customFormat="1">
      <c r="B246" s="185"/>
      <c r="D246" s="186" t="s">
        <v>155</v>
      </c>
      <c r="E246" s="187" t="s">
        <v>5</v>
      </c>
      <c r="F246" s="188" t="s">
        <v>456</v>
      </c>
      <c r="H246" s="189">
        <v>7.85</v>
      </c>
      <c r="I246" s="190"/>
      <c r="L246" s="185"/>
      <c r="M246" s="191"/>
      <c r="N246" s="192"/>
      <c r="O246" s="192"/>
      <c r="P246" s="192"/>
      <c r="Q246" s="192"/>
      <c r="R246" s="192"/>
      <c r="S246" s="192"/>
      <c r="T246" s="193"/>
      <c r="AT246" s="187" t="s">
        <v>155</v>
      </c>
      <c r="AU246" s="187" t="s">
        <v>80</v>
      </c>
      <c r="AV246" s="11" t="s">
        <v>80</v>
      </c>
      <c r="AW246" s="11" t="s">
        <v>34</v>
      </c>
      <c r="AX246" s="11" t="s">
        <v>9</v>
      </c>
      <c r="AY246" s="187" t="s">
        <v>131</v>
      </c>
    </row>
    <row r="247" spans="2:65" s="12" customFormat="1">
      <c r="B247" s="194"/>
      <c r="D247" s="186" t="s">
        <v>155</v>
      </c>
      <c r="E247" s="195" t="s">
        <v>5</v>
      </c>
      <c r="F247" s="196" t="s">
        <v>158</v>
      </c>
      <c r="H247" s="197">
        <v>242.27</v>
      </c>
      <c r="I247" s="198"/>
      <c r="L247" s="194"/>
      <c r="M247" s="199"/>
      <c r="N247" s="200"/>
      <c r="O247" s="200"/>
      <c r="P247" s="200"/>
      <c r="Q247" s="200"/>
      <c r="R247" s="200"/>
      <c r="S247" s="200"/>
      <c r="T247" s="201"/>
      <c r="AT247" s="195" t="s">
        <v>155</v>
      </c>
      <c r="AU247" s="195" t="s">
        <v>80</v>
      </c>
      <c r="AV247" s="12" t="s">
        <v>139</v>
      </c>
      <c r="AW247" s="12" t="s">
        <v>34</v>
      </c>
      <c r="AX247" s="12" t="s">
        <v>78</v>
      </c>
      <c r="AY247" s="195" t="s">
        <v>131</v>
      </c>
    </row>
    <row r="248" spans="2:65" s="1" customFormat="1" ht="25.5" customHeight="1">
      <c r="B248" s="172"/>
      <c r="C248" s="173" t="s">
        <v>461</v>
      </c>
      <c r="D248" s="173" t="s">
        <v>134</v>
      </c>
      <c r="E248" s="174" t="s">
        <v>462</v>
      </c>
      <c r="F248" s="175" t="s">
        <v>463</v>
      </c>
      <c r="G248" s="176" t="s">
        <v>144</v>
      </c>
      <c r="H248" s="177">
        <v>36.506250000000001</v>
      </c>
      <c r="I248" s="178"/>
      <c r="J248" s="177">
        <f>ROUND(I248*H248,15)</f>
        <v>0</v>
      </c>
      <c r="K248" s="175" t="s">
        <v>138</v>
      </c>
      <c r="L248" s="40"/>
      <c r="M248" s="179" t="s">
        <v>5</v>
      </c>
      <c r="N248" s="180" t="s">
        <v>42</v>
      </c>
      <c r="O248" s="41"/>
      <c r="P248" s="181">
        <f>O248*H248</f>
        <v>0</v>
      </c>
      <c r="Q248" s="181">
        <v>8.4250000000000005E-2</v>
      </c>
      <c r="R248" s="181">
        <f>Q248*H248</f>
        <v>3.0756515625000005</v>
      </c>
      <c r="S248" s="181">
        <v>0</v>
      </c>
      <c r="T248" s="182">
        <f>S248*H248</f>
        <v>0</v>
      </c>
      <c r="AR248" s="23" t="s">
        <v>139</v>
      </c>
      <c r="AT248" s="23" t="s">
        <v>134</v>
      </c>
      <c r="AU248" s="23" t="s">
        <v>80</v>
      </c>
      <c r="AY248" s="23" t="s">
        <v>131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23" t="s">
        <v>78</v>
      </c>
      <c r="BK248" s="184">
        <f>ROUND(I248*H248,15)</f>
        <v>0</v>
      </c>
      <c r="BL248" s="23" t="s">
        <v>139</v>
      </c>
      <c r="BM248" s="23" t="s">
        <v>464</v>
      </c>
    </row>
    <row r="249" spans="2:65" s="11" customFormat="1">
      <c r="B249" s="185"/>
      <c r="D249" s="186" t="s">
        <v>155</v>
      </c>
      <c r="E249" s="187" t="s">
        <v>5</v>
      </c>
      <c r="F249" s="188" t="s">
        <v>465</v>
      </c>
      <c r="H249" s="189">
        <v>36.506250000000001</v>
      </c>
      <c r="I249" s="190"/>
      <c r="L249" s="185"/>
      <c r="M249" s="191"/>
      <c r="N249" s="192"/>
      <c r="O249" s="192"/>
      <c r="P249" s="192"/>
      <c r="Q249" s="192"/>
      <c r="R249" s="192"/>
      <c r="S249" s="192"/>
      <c r="T249" s="193"/>
      <c r="AT249" s="187" t="s">
        <v>155</v>
      </c>
      <c r="AU249" s="187" t="s">
        <v>80</v>
      </c>
      <c r="AV249" s="11" t="s">
        <v>80</v>
      </c>
      <c r="AW249" s="11" t="s">
        <v>34</v>
      </c>
      <c r="AX249" s="11" t="s">
        <v>9</v>
      </c>
      <c r="AY249" s="187" t="s">
        <v>131</v>
      </c>
    </row>
    <row r="250" spans="2:65" s="12" customFormat="1">
      <c r="B250" s="194"/>
      <c r="D250" s="186" t="s">
        <v>155</v>
      </c>
      <c r="E250" s="195" t="s">
        <v>5</v>
      </c>
      <c r="F250" s="196" t="s">
        <v>158</v>
      </c>
      <c r="H250" s="197">
        <v>36.506250000000001</v>
      </c>
      <c r="I250" s="198"/>
      <c r="L250" s="194"/>
      <c r="M250" s="199"/>
      <c r="N250" s="200"/>
      <c r="O250" s="200"/>
      <c r="P250" s="200"/>
      <c r="Q250" s="200"/>
      <c r="R250" s="200"/>
      <c r="S250" s="200"/>
      <c r="T250" s="201"/>
      <c r="AT250" s="195" t="s">
        <v>155</v>
      </c>
      <c r="AU250" s="195" t="s">
        <v>80</v>
      </c>
      <c r="AV250" s="12" t="s">
        <v>139</v>
      </c>
      <c r="AW250" s="12" t="s">
        <v>34</v>
      </c>
      <c r="AX250" s="12" t="s">
        <v>78</v>
      </c>
      <c r="AY250" s="195" t="s">
        <v>131</v>
      </c>
    </row>
    <row r="251" spans="2:65" s="1" customFormat="1" ht="16.5" customHeight="1">
      <c r="B251" s="172"/>
      <c r="C251" s="202" t="s">
        <v>466</v>
      </c>
      <c r="D251" s="202" t="s">
        <v>201</v>
      </c>
      <c r="E251" s="203" t="s">
        <v>467</v>
      </c>
      <c r="F251" s="204" t="s">
        <v>1054</v>
      </c>
      <c r="G251" s="205" t="s">
        <v>144</v>
      </c>
      <c r="H251" s="206">
        <v>31.946000000000002</v>
      </c>
      <c r="I251" s="207"/>
      <c r="J251" s="206">
        <f>ROUND(I251*H251,15)</f>
        <v>0</v>
      </c>
      <c r="K251" s="204" t="s">
        <v>138</v>
      </c>
      <c r="L251" s="208"/>
      <c r="M251" s="209" t="s">
        <v>5</v>
      </c>
      <c r="N251" s="210" t="s">
        <v>42</v>
      </c>
      <c r="O251" s="41"/>
      <c r="P251" s="181">
        <f>O251*H251</f>
        <v>0</v>
      </c>
      <c r="Q251" s="181">
        <v>0.14000000000000001</v>
      </c>
      <c r="R251" s="181">
        <f>Q251*H251</f>
        <v>4.4724400000000006</v>
      </c>
      <c r="S251" s="181">
        <v>0</v>
      </c>
      <c r="T251" s="182">
        <f>S251*H251</f>
        <v>0</v>
      </c>
      <c r="AR251" s="23" t="s">
        <v>133</v>
      </c>
      <c r="AT251" s="23" t="s">
        <v>201</v>
      </c>
      <c r="AU251" s="23" t="s">
        <v>80</v>
      </c>
      <c r="AY251" s="23" t="s">
        <v>131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23" t="s">
        <v>78</v>
      </c>
      <c r="BK251" s="184">
        <f>ROUND(I251*H251,15)</f>
        <v>0</v>
      </c>
      <c r="BL251" s="23" t="s">
        <v>139</v>
      </c>
      <c r="BM251" s="23" t="s">
        <v>468</v>
      </c>
    </row>
    <row r="252" spans="2:65" s="1" customFormat="1" ht="27">
      <c r="B252" s="40"/>
      <c r="D252" s="186" t="s">
        <v>206</v>
      </c>
      <c r="F252" s="211" t="s">
        <v>469</v>
      </c>
      <c r="I252" s="212"/>
      <c r="L252" s="40"/>
      <c r="M252" s="213"/>
      <c r="N252" s="41"/>
      <c r="O252" s="41"/>
      <c r="P252" s="41"/>
      <c r="Q252" s="41"/>
      <c r="R252" s="41"/>
      <c r="S252" s="41"/>
      <c r="T252" s="69"/>
      <c r="AT252" s="23" t="s">
        <v>206</v>
      </c>
      <c r="AU252" s="23" t="s">
        <v>80</v>
      </c>
    </row>
    <row r="253" spans="2:65" s="11" customFormat="1">
      <c r="B253" s="185"/>
      <c r="D253" s="186" t="s">
        <v>155</v>
      </c>
      <c r="E253" s="187" t="s">
        <v>5</v>
      </c>
      <c r="F253" s="188" t="s">
        <v>470</v>
      </c>
      <c r="H253" s="189">
        <v>31.946000000000002</v>
      </c>
      <c r="I253" s="190"/>
      <c r="L253" s="185"/>
      <c r="M253" s="191"/>
      <c r="N253" s="192"/>
      <c r="O253" s="192"/>
      <c r="P253" s="192"/>
      <c r="Q253" s="192"/>
      <c r="R253" s="192"/>
      <c r="S253" s="192"/>
      <c r="T253" s="193"/>
      <c r="AT253" s="187" t="s">
        <v>155</v>
      </c>
      <c r="AU253" s="187" t="s">
        <v>80</v>
      </c>
      <c r="AV253" s="11" t="s">
        <v>80</v>
      </c>
      <c r="AW253" s="11" t="s">
        <v>34</v>
      </c>
      <c r="AX253" s="11" t="s">
        <v>78</v>
      </c>
      <c r="AY253" s="187" t="s">
        <v>131</v>
      </c>
    </row>
    <row r="254" spans="2:65" s="1" customFormat="1" ht="16.5" customHeight="1">
      <c r="B254" s="172"/>
      <c r="C254" s="202" t="s">
        <v>471</v>
      </c>
      <c r="D254" s="202" t="s">
        <v>201</v>
      </c>
      <c r="E254" s="203" t="s">
        <v>472</v>
      </c>
      <c r="F254" s="204" t="s">
        <v>1055</v>
      </c>
      <c r="G254" s="205" t="s">
        <v>144</v>
      </c>
      <c r="H254" s="206">
        <v>4.5599999999999996</v>
      </c>
      <c r="I254" s="207"/>
      <c r="J254" s="206">
        <f>ROUND(I254*H254,15)</f>
        <v>0</v>
      </c>
      <c r="K254" s="204" t="s">
        <v>138</v>
      </c>
      <c r="L254" s="208"/>
      <c r="M254" s="209" t="s">
        <v>5</v>
      </c>
      <c r="N254" s="210" t="s">
        <v>42</v>
      </c>
      <c r="O254" s="41"/>
      <c r="P254" s="181">
        <f>O254*H254</f>
        <v>0</v>
      </c>
      <c r="Q254" s="181">
        <v>0.14599999999999999</v>
      </c>
      <c r="R254" s="181">
        <f>Q254*H254</f>
        <v>0.66575999999999991</v>
      </c>
      <c r="S254" s="181">
        <v>0</v>
      </c>
      <c r="T254" s="182">
        <f>S254*H254</f>
        <v>0</v>
      </c>
      <c r="AR254" s="23" t="s">
        <v>133</v>
      </c>
      <c r="AT254" s="23" t="s">
        <v>201</v>
      </c>
      <c r="AU254" s="23" t="s">
        <v>80</v>
      </c>
      <c r="AY254" s="23" t="s">
        <v>131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23" t="s">
        <v>78</v>
      </c>
      <c r="BK254" s="184">
        <f>ROUND(I254*H254,15)</f>
        <v>0</v>
      </c>
      <c r="BL254" s="23" t="s">
        <v>139</v>
      </c>
      <c r="BM254" s="23" t="s">
        <v>473</v>
      </c>
    </row>
    <row r="255" spans="2:65" s="1" customFormat="1" ht="27">
      <c r="B255" s="40"/>
      <c r="D255" s="186" t="s">
        <v>206</v>
      </c>
      <c r="F255" s="211" t="s">
        <v>469</v>
      </c>
      <c r="I255" s="212"/>
      <c r="L255" s="40"/>
      <c r="M255" s="213"/>
      <c r="N255" s="41"/>
      <c r="O255" s="41"/>
      <c r="P255" s="41"/>
      <c r="Q255" s="41"/>
      <c r="R255" s="41"/>
      <c r="S255" s="41"/>
      <c r="T255" s="69"/>
      <c r="AT255" s="23" t="s">
        <v>206</v>
      </c>
      <c r="AU255" s="23" t="s">
        <v>80</v>
      </c>
    </row>
    <row r="256" spans="2:65" s="11" customFormat="1">
      <c r="B256" s="185"/>
      <c r="D256" s="186" t="s">
        <v>155</v>
      </c>
      <c r="E256" s="187" t="s">
        <v>5</v>
      </c>
      <c r="F256" s="188" t="s">
        <v>474</v>
      </c>
      <c r="H256" s="189">
        <v>4.5599999999999996</v>
      </c>
      <c r="I256" s="190"/>
      <c r="L256" s="185"/>
      <c r="M256" s="191"/>
      <c r="N256" s="192"/>
      <c r="O256" s="192"/>
      <c r="P256" s="192"/>
      <c r="Q256" s="192"/>
      <c r="R256" s="192"/>
      <c r="S256" s="192"/>
      <c r="T256" s="193"/>
      <c r="AT256" s="187" t="s">
        <v>155</v>
      </c>
      <c r="AU256" s="187" t="s">
        <v>80</v>
      </c>
      <c r="AV256" s="11" t="s">
        <v>80</v>
      </c>
      <c r="AW256" s="11" t="s">
        <v>34</v>
      </c>
      <c r="AX256" s="11" t="s">
        <v>78</v>
      </c>
      <c r="AY256" s="187" t="s">
        <v>131</v>
      </c>
    </row>
    <row r="257" spans="2:65" s="1" customFormat="1" ht="25.5" customHeight="1">
      <c r="B257" s="172"/>
      <c r="C257" s="173" t="s">
        <v>475</v>
      </c>
      <c r="D257" s="173" t="s">
        <v>134</v>
      </c>
      <c r="E257" s="174" t="s">
        <v>476</v>
      </c>
      <c r="F257" s="175" t="s">
        <v>477</v>
      </c>
      <c r="G257" s="176" t="s">
        <v>144</v>
      </c>
      <c r="H257" s="177">
        <v>515.67250000000001</v>
      </c>
      <c r="I257" s="178"/>
      <c r="J257" s="177">
        <f>ROUND(I257*H257,15)</f>
        <v>0</v>
      </c>
      <c r="K257" s="175" t="s">
        <v>138</v>
      </c>
      <c r="L257" s="40"/>
      <c r="M257" s="179" t="s">
        <v>5</v>
      </c>
      <c r="N257" s="180" t="s">
        <v>42</v>
      </c>
      <c r="O257" s="41"/>
      <c r="P257" s="181">
        <f>O257*H257</f>
        <v>0</v>
      </c>
      <c r="Q257" s="181">
        <v>8.4250000000000005E-2</v>
      </c>
      <c r="R257" s="181">
        <f>Q257*H257</f>
        <v>43.445408125000007</v>
      </c>
      <c r="S257" s="181">
        <v>0</v>
      </c>
      <c r="T257" s="182">
        <f>S257*H257</f>
        <v>0</v>
      </c>
      <c r="AR257" s="23" t="s">
        <v>139</v>
      </c>
      <c r="AT257" s="23" t="s">
        <v>134</v>
      </c>
      <c r="AU257" s="23" t="s">
        <v>80</v>
      </c>
      <c r="AY257" s="23" t="s">
        <v>131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23" t="s">
        <v>78</v>
      </c>
      <c r="BK257" s="184">
        <f>ROUND(I257*H257,15)</f>
        <v>0</v>
      </c>
      <c r="BL257" s="23" t="s">
        <v>139</v>
      </c>
      <c r="BM257" s="23" t="s">
        <v>478</v>
      </c>
    </row>
    <row r="258" spans="2:65" s="11" customFormat="1">
      <c r="B258" s="185"/>
      <c r="D258" s="186" t="s">
        <v>155</v>
      </c>
      <c r="E258" s="187" t="s">
        <v>5</v>
      </c>
      <c r="F258" s="188" t="s">
        <v>198</v>
      </c>
      <c r="H258" s="189">
        <v>337.46</v>
      </c>
      <c r="I258" s="190"/>
      <c r="L258" s="185"/>
      <c r="M258" s="191"/>
      <c r="N258" s="192"/>
      <c r="O258" s="192"/>
      <c r="P258" s="192"/>
      <c r="Q258" s="192"/>
      <c r="R258" s="192"/>
      <c r="S258" s="192"/>
      <c r="T258" s="193"/>
      <c r="AT258" s="187" t="s">
        <v>155</v>
      </c>
      <c r="AU258" s="187" t="s">
        <v>80</v>
      </c>
      <c r="AV258" s="11" t="s">
        <v>80</v>
      </c>
      <c r="AW258" s="11" t="s">
        <v>34</v>
      </c>
      <c r="AX258" s="11" t="s">
        <v>9</v>
      </c>
      <c r="AY258" s="187" t="s">
        <v>131</v>
      </c>
    </row>
    <row r="259" spans="2:65" s="11" customFormat="1">
      <c r="B259" s="185"/>
      <c r="D259" s="186" t="s">
        <v>155</v>
      </c>
      <c r="E259" s="187" t="s">
        <v>5</v>
      </c>
      <c r="F259" s="188" t="s">
        <v>199</v>
      </c>
      <c r="H259" s="189">
        <v>178.21250000000001</v>
      </c>
      <c r="I259" s="190"/>
      <c r="L259" s="185"/>
      <c r="M259" s="191"/>
      <c r="N259" s="192"/>
      <c r="O259" s="192"/>
      <c r="P259" s="192"/>
      <c r="Q259" s="192"/>
      <c r="R259" s="192"/>
      <c r="S259" s="192"/>
      <c r="T259" s="193"/>
      <c r="AT259" s="187" t="s">
        <v>155</v>
      </c>
      <c r="AU259" s="187" t="s">
        <v>80</v>
      </c>
      <c r="AV259" s="11" t="s">
        <v>80</v>
      </c>
      <c r="AW259" s="11" t="s">
        <v>34</v>
      </c>
      <c r="AX259" s="11" t="s">
        <v>9</v>
      </c>
      <c r="AY259" s="187" t="s">
        <v>131</v>
      </c>
    </row>
    <row r="260" spans="2:65" s="12" customFormat="1">
      <c r="B260" s="194"/>
      <c r="D260" s="186" t="s">
        <v>155</v>
      </c>
      <c r="E260" s="195" t="s">
        <v>5</v>
      </c>
      <c r="F260" s="196" t="s">
        <v>158</v>
      </c>
      <c r="H260" s="197">
        <v>515.67250000000001</v>
      </c>
      <c r="I260" s="198"/>
      <c r="L260" s="194"/>
      <c r="M260" s="199"/>
      <c r="N260" s="200"/>
      <c r="O260" s="200"/>
      <c r="P260" s="200"/>
      <c r="Q260" s="200"/>
      <c r="R260" s="200"/>
      <c r="S260" s="200"/>
      <c r="T260" s="201"/>
      <c r="AT260" s="195" t="s">
        <v>155</v>
      </c>
      <c r="AU260" s="195" t="s">
        <v>80</v>
      </c>
      <c r="AV260" s="12" t="s">
        <v>139</v>
      </c>
      <c r="AW260" s="12" t="s">
        <v>34</v>
      </c>
      <c r="AX260" s="12" t="s">
        <v>78</v>
      </c>
      <c r="AY260" s="195" t="s">
        <v>131</v>
      </c>
    </row>
    <row r="261" spans="2:65" s="1" customFormat="1" ht="16.5" customHeight="1">
      <c r="B261" s="172"/>
      <c r="C261" s="202" t="s">
        <v>479</v>
      </c>
      <c r="D261" s="202" t="s">
        <v>201</v>
      </c>
      <c r="E261" s="203" t="s">
        <v>467</v>
      </c>
      <c r="F261" s="204" t="s">
        <v>1054</v>
      </c>
      <c r="G261" s="205" t="s">
        <v>144</v>
      </c>
      <c r="H261" s="206">
        <v>493.11250000000001</v>
      </c>
      <c r="I261" s="207"/>
      <c r="J261" s="206">
        <f>ROUND(I261*H261,15)</f>
        <v>0</v>
      </c>
      <c r="K261" s="204" t="s">
        <v>138</v>
      </c>
      <c r="L261" s="208"/>
      <c r="M261" s="209" t="s">
        <v>5</v>
      </c>
      <c r="N261" s="210" t="s">
        <v>42</v>
      </c>
      <c r="O261" s="41"/>
      <c r="P261" s="181">
        <f>O261*H261</f>
        <v>0</v>
      </c>
      <c r="Q261" s="181">
        <v>0.14000000000000001</v>
      </c>
      <c r="R261" s="181">
        <f>Q261*H261</f>
        <v>69.035750000000007</v>
      </c>
      <c r="S261" s="181">
        <v>0</v>
      </c>
      <c r="T261" s="182">
        <f>S261*H261</f>
        <v>0</v>
      </c>
      <c r="AR261" s="23" t="s">
        <v>133</v>
      </c>
      <c r="AT261" s="23" t="s">
        <v>201</v>
      </c>
      <c r="AU261" s="23" t="s">
        <v>80</v>
      </c>
      <c r="AY261" s="23" t="s">
        <v>131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23" t="s">
        <v>78</v>
      </c>
      <c r="BK261" s="184">
        <f>ROUND(I261*H261,15)</f>
        <v>0</v>
      </c>
      <c r="BL261" s="23" t="s">
        <v>139</v>
      </c>
      <c r="BM261" s="23" t="s">
        <v>480</v>
      </c>
    </row>
    <row r="262" spans="2:65" s="1" customFormat="1" ht="27">
      <c r="B262" s="40"/>
      <c r="D262" s="186" t="s">
        <v>206</v>
      </c>
      <c r="F262" s="211" t="s">
        <v>469</v>
      </c>
      <c r="I262" s="212"/>
      <c r="L262" s="40"/>
      <c r="M262" s="213"/>
      <c r="N262" s="41"/>
      <c r="O262" s="41"/>
      <c r="P262" s="41"/>
      <c r="Q262" s="41"/>
      <c r="R262" s="41"/>
      <c r="S262" s="41"/>
      <c r="T262" s="69"/>
      <c r="AT262" s="23" t="s">
        <v>206</v>
      </c>
      <c r="AU262" s="23" t="s">
        <v>80</v>
      </c>
    </row>
    <row r="263" spans="2:65" s="11" customFormat="1">
      <c r="B263" s="185"/>
      <c r="D263" s="186" t="s">
        <v>155</v>
      </c>
      <c r="E263" s="187" t="s">
        <v>5</v>
      </c>
      <c r="F263" s="188" t="s">
        <v>481</v>
      </c>
      <c r="H263" s="189">
        <v>314.89999999999998</v>
      </c>
      <c r="I263" s="190"/>
      <c r="L263" s="185"/>
      <c r="M263" s="191"/>
      <c r="N263" s="192"/>
      <c r="O263" s="192"/>
      <c r="P263" s="192"/>
      <c r="Q263" s="192"/>
      <c r="R263" s="192"/>
      <c r="S263" s="192"/>
      <c r="T263" s="193"/>
      <c r="AT263" s="187" t="s">
        <v>155</v>
      </c>
      <c r="AU263" s="187" t="s">
        <v>80</v>
      </c>
      <c r="AV263" s="11" t="s">
        <v>80</v>
      </c>
      <c r="AW263" s="11" t="s">
        <v>34</v>
      </c>
      <c r="AX263" s="11" t="s">
        <v>9</v>
      </c>
      <c r="AY263" s="187" t="s">
        <v>131</v>
      </c>
    </row>
    <row r="264" spans="2:65" s="11" customFormat="1">
      <c r="B264" s="185"/>
      <c r="D264" s="186" t="s">
        <v>155</v>
      </c>
      <c r="E264" s="187" t="s">
        <v>5</v>
      </c>
      <c r="F264" s="188" t="s">
        <v>199</v>
      </c>
      <c r="H264" s="189">
        <v>178.21250000000001</v>
      </c>
      <c r="I264" s="190"/>
      <c r="L264" s="185"/>
      <c r="M264" s="191"/>
      <c r="N264" s="192"/>
      <c r="O264" s="192"/>
      <c r="P264" s="192"/>
      <c r="Q264" s="192"/>
      <c r="R264" s="192"/>
      <c r="S264" s="192"/>
      <c r="T264" s="193"/>
      <c r="AT264" s="187" t="s">
        <v>155</v>
      </c>
      <c r="AU264" s="187" t="s">
        <v>80</v>
      </c>
      <c r="AV264" s="11" t="s">
        <v>80</v>
      </c>
      <c r="AW264" s="11" t="s">
        <v>34</v>
      </c>
      <c r="AX264" s="11" t="s">
        <v>9</v>
      </c>
      <c r="AY264" s="187" t="s">
        <v>131</v>
      </c>
    </row>
    <row r="265" spans="2:65" s="12" customFormat="1">
      <c r="B265" s="194"/>
      <c r="D265" s="186" t="s">
        <v>155</v>
      </c>
      <c r="E265" s="195" t="s">
        <v>5</v>
      </c>
      <c r="F265" s="196" t="s">
        <v>158</v>
      </c>
      <c r="H265" s="197">
        <v>493.11250000000001</v>
      </c>
      <c r="I265" s="198"/>
      <c r="L265" s="194"/>
      <c r="M265" s="199"/>
      <c r="N265" s="200"/>
      <c r="O265" s="200"/>
      <c r="P265" s="200"/>
      <c r="Q265" s="200"/>
      <c r="R265" s="200"/>
      <c r="S265" s="200"/>
      <c r="T265" s="201"/>
      <c r="AT265" s="195" t="s">
        <v>155</v>
      </c>
      <c r="AU265" s="195" t="s">
        <v>80</v>
      </c>
      <c r="AV265" s="12" t="s">
        <v>139</v>
      </c>
      <c r="AW265" s="12" t="s">
        <v>34</v>
      </c>
      <c r="AX265" s="12" t="s">
        <v>78</v>
      </c>
      <c r="AY265" s="195" t="s">
        <v>131</v>
      </c>
    </row>
    <row r="266" spans="2:65" s="1" customFormat="1" ht="16.5" customHeight="1">
      <c r="B266" s="172"/>
      <c r="C266" s="202" t="s">
        <v>482</v>
      </c>
      <c r="D266" s="202" t="s">
        <v>201</v>
      </c>
      <c r="E266" s="203" t="s">
        <v>472</v>
      </c>
      <c r="F266" s="204" t="s">
        <v>1055</v>
      </c>
      <c r="G266" s="205" t="s">
        <v>144</v>
      </c>
      <c r="H266" s="206">
        <v>22.56</v>
      </c>
      <c r="I266" s="207"/>
      <c r="J266" s="206">
        <f>ROUND(I266*H266,15)</f>
        <v>0</v>
      </c>
      <c r="K266" s="204" t="s">
        <v>138</v>
      </c>
      <c r="L266" s="208"/>
      <c r="M266" s="209" t="s">
        <v>5</v>
      </c>
      <c r="N266" s="210" t="s">
        <v>42</v>
      </c>
      <c r="O266" s="41"/>
      <c r="P266" s="181">
        <f>O266*H266</f>
        <v>0</v>
      </c>
      <c r="Q266" s="181">
        <v>0.14599999999999999</v>
      </c>
      <c r="R266" s="181">
        <f>Q266*H266</f>
        <v>3.2937599999999998</v>
      </c>
      <c r="S266" s="181">
        <v>0</v>
      </c>
      <c r="T266" s="182">
        <f>S266*H266</f>
        <v>0</v>
      </c>
      <c r="AR266" s="23" t="s">
        <v>133</v>
      </c>
      <c r="AT266" s="23" t="s">
        <v>201</v>
      </c>
      <c r="AU266" s="23" t="s">
        <v>80</v>
      </c>
      <c r="AY266" s="23" t="s">
        <v>131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23" t="s">
        <v>78</v>
      </c>
      <c r="BK266" s="184">
        <f>ROUND(I266*H266,15)</f>
        <v>0</v>
      </c>
      <c r="BL266" s="23" t="s">
        <v>139</v>
      </c>
      <c r="BM266" s="23" t="s">
        <v>483</v>
      </c>
    </row>
    <row r="267" spans="2:65" s="1" customFormat="1" ht="27">
      <c r="B267" s="40"/>
      <c r="D267" s="186" t="s">
        <v>206</v>
      </c>
      <c r="F267" s="211" t="s">
        <v>469</v>
      </c>
      <c r="I267" s="212"/>
      <c r="L267" s="40"/>
      <c r="M267" s="213"/>
      <c r="N267" s="41"/>
      <c r="O267" s="41"/>
      <c r="P267" s="41"/>
      <c r="Q267" s="41"/>
      <c r="R267" s="41"/>
      <c r="S267" s="41"/>
      <c r="T267" s="69"/>
      <c r="AT267" s="23" t="s">
        <v>206</v>
      </c>
      <c r="AU267" s="23" t="s">
        <v>80</v>
      </c>
    </row>
    <row r="268" spans="2:65" s="11" customFormat="1">
      <c r="B268" s="185"/>
      <c r="D268" s="186" t="s">
        <v>155</v>
      </c>
      <c r="E268" s="187" t="s">
        <v>5</v>
      </c>
      <c r="F268" s="188" t="s">
        <v>484</v>
      </c>
      <c r="H268" s="189">
        <v>22.56</v>
      </c>
      <c r="I268" s="190"/>
      <c r="L268" s="185"/>
      <c r="M268" s="191"/>
      <c r="N268" s="192"/>
      <c r="O268" s="192"/>
      <c r="P268" s="192"/>
      <c r="Q268" s="192"/>
      <c r="R268" s="192"/>
      <c r="S268" s="192"/>
      <c r="T268" s="193"/>
      <c r="AT268" s="187" t="s">
        <v>155</v>
      </c>
      <c r="AU268" s="187" t="s">
        <v>80</v>
      </c>
      <c r="AV268" s="11" t="s">
        <v>80</v>
      </c>
      <c r="AW268" s="11" t="s">
        <v>34</v>
      </c>
      <c r="AX268" s="11" t="s">
        <v>9</v>
      </c>
      <c r="AY268" s="187" t="s">
        <v>131</v>
      </c>
    </row>
    <row r="269" spans="2:65" s="12" customFormat="1">
      <c r="B269" s="194"/>
      <c r="D269" s="186" t="s">
        <v>155</v>
      </c>
      <c r="E269" s="195" t="s">
        <v>5</v>
      </c>
      <c r="F269" s="196" t="s">
        <v>158</v>
      </c>
      <c r="H269" s="197">
        <v>22.56</v>
      </c>
      <c r="I269" s="198"/>
      <c r="L269" s="194"/>
      <c r="M269" s="199"/>
      <c r="N269" s="200"/>
      <c r="O269" s="200"/>
      <c r="P269" s="200"/>
      <c r="Q269" s="200"/>
      <c r="R269" s="200"/>
      <c r="S269" s="200"/>
      <c r="T269" s="201"/>
      <c r="AT269" s="195" t="s">
        <v>155</v>
      </c>
      <c r="AU269" s="195" t="s">
        <v>80</v>
      </c>
      <c r="AV269" s="12" t="s">
        <v>139</v>
      </c>
      <c r="AW269" s="12" t="s">
        <v>34</v>
      </c>
      <c r="AX269" s="12" t="s">
        <v>78</v>
      </c>
      <c r="AY269" s="195" t="s">
        <v>131</v>
      </c>
    </row>
    <row r="270" spans="2:65" s="1" customFormat="1" ht="16.5" customHeight="1">
      <c r="B270" s="172"/>
      <c r="C270" s="173" t="s">
        <v>485</v>
      </c>
      <c r="D270" s="173" t="s">
        <v>134</v>
      </c>
      <c r="E270" s="174" t="s">
        <v>486</v>
      </c>
      <c r="F270" s="175" t="s">
        <v>487</v>
      </c>
      <c r="G270" s="176" t="s">
        <v>191</v>
      </c>
      <c r="H270" s="177">
        <v>242.27</v>
      </c>
      <c r="I270" s="178"/>
      <c r="J270" s="177">
        <f>ROUND(I270*H270,15)</f>
        <v>0</v>
      </c>
      <c r="K270" s="175" t="s">
        <v>138</v>
      </c>
      <c r="L270" s="40"/>
      <c r="M270" s="179" t="s">
        <v>5</v>
      </c>
      <c r="N270" s="180" t="s">
        <v>42</v>
      </c>
      <c r="O270" s="41"/>
      <c r="P270" s="181">
        <f>O270*H270</f>
        <v>0</v>
      </c>
      <c r="Q270" s="181">
        <v>3.5999999999999999E-3</v>
      </c>
      <c r="R270" s="181">
        <f>Q270*H270</f>
        <v>0.87217200000000006</v>
      </c>
      <c r="S270" s="181">
        <v>0</v>
      </c>
      <c r="T270" s="182">
        <f>S270*H270</f>
        <v>0</v>
      </c>
      <c r="AR270" s="23" t="s">
        <v>139</v>
      </c>
      <c r="AT270" s="23" t="s">
        <v>134</v>
      </c>
      <c r="AU270" s="23" t="s">
        <v>80</v>
      </c>
      <c r="AY270" s="23" t="s">
        <v>131</v>
      </c>
      <c r="BE270" s="183">
        <f>IF(N270="základní",J270,0)</f>
        <v>0</v>
      </c>
      <c r="BF270" s="183">
        <f>IF(N270="snížená",J270,0)</f>
        <v>0</v>
      </c>
      <c r="BG270" s="183">
        <f>IF(N270="zákl. přenesená",J270,0)</f>
        <v>0</v>
      </c>
      <c r="BH270" s="183">
        <f>IF(N270="sníž. přenesená",J270,0)</f>
        <v>0</v>
      </c>
      <c r="BI270" s="183">
        <f>IF(N270="nulová",J270,0)</f>
        <v>0</v>
      </c>
      <c r="BJ270" s="23" t="s">
        <v>78</v>
      </c>
      <c r="BK270" s="184">
        <f>ROUND(I270*H270,15)</f>
        <v>0</v>
      </c>
      <c r="BL270" s="23" t="s">
        <v>139</v>
      </c>
      <c r="BM270" s="23" t="s">
        <v>488</v>
      </c>
    </row>
    <row r="271" spans="2:65" s="11" customFormat="1">
      <c r="B271" s="185"/>
      <c r="D271" s="186" t="s">
        <v>155</v>
      </c>
      <c r="E271" s="187" t="s">
        <v>5</v>
      </c>
      <c r="F271" s="188" t="s">
        <v>5</v>
      </c>
      <c r="H271" s="189">
        <v>0</v>
      </c>
      <c r="I271" s="190"/>
      <c r="L271" s="185"/>
      <c r="M271" s="191"/>
      <c r="N271" s="192"/>
      <c r="O271" s="192"/>
      <c r="P271" s="192"/>
      <c r="Q271" s="192"/>
      <c r="R271" s="192"/>
      <c r="S271" s="192"/>
      <c r="T271" s="193"/>
      <c r="AT271" s="187" t="s">
        <v>155</v>
      </c>
      <c r="AU271" s="187" t="s">
        <v>80</v>
      </c>
      <c r="AV271" s="11" t="s">
        <v>80</v>
      </c>
      <c r="AW271" s="11" t="s">
        <v>34</v>
      </c>
      <c r="AX271" s="11" t="s">
        <v>9</v>
      </c>
      <c r="AY271" s="187" t="s">
        <v>131</v>
      </c>
    </row>
    <row r="272" spans="2:65" s="11" customFormat="1">
      <c r="B272" s="185"/>
      <c r="D272" s="186" t="s">
        <v>155</v>
      </c>
      <c r="E272" s="187" t="s">
        <v>5</v>
      </c>
      <c r="F272" s="188" t="s">
        <v>5</v>
      </c>
      <c r="H272" s="189">
        <v>0</v>
      </c>
      <c r="I272" s="190"/>
      <c r="L272" s="185"/>
      <c r="M272" s="191"/>
      <c r="N272" s="192"/>
      <c r="O272" s="192"/>
      <c r="P272" s="192"/>
      <c r="Q272" s="192"/>
      <c r="R272" s="192"/>
      <c r="S272" s="192"/>
      <c r="T272" s="193"/>
      <c r="AT272" s="187" t="s">
        <v>155</v>
      </c>
      <c r="AU272" s="187" t="s">
        <v>80</v>
      </c>
      <c r="AV272" s="11" t="s">
        <v>80</v>
      </c>
      <c r="AW272" s="11" t="s">
        <v>34</v>
      </c>
      <c r="AX272" s="11" t="s">
        <v>9</v>
      </c>
      <c r="AY272" s="187" t="s">
        <v>131</v>
      </c>
    </row>
    <row r="273" spans="2:65" s="11" customFormat="1">
      <c r="B273" s="185"/>
      <c r="D273" s="186" t="s">
        <v>155</v>
      </c>
      <c r="E273" s="187" t="s">
        <v>5</v>
      </c>
      <c r="F273" s="188" t="s">
        <v>5</v>
      </c>
      <c r="H273" s="189">
        <v>0</v>
      </c>
      <c r="I273" s="190"/>
      <c r="L273" s="185"/>
      <c r="M273" s="191"/>
      <c r="N273" s="192"/>
      <c r="O273" s="192"/>
      <c r="P273" s="192"/>
      <c r="Q273" s="192"/>
      <c r="R273" s="192"/>
      <c r="S273" s="192"/>
      <c r="T273" s="193"/>
      <c r="AT273" s="187" t="s">
        <v>155</v>
      </c>
      <c r="AU273" s="187" t="s">
        <v>80</v>
      </c>
      <c r="AV273" s="11" t="s">
        <v>80</v>
      </c>
      <c r="AW273" s="11" t="s">
        <v>34</v>
      </c>
      <c r="AX273" s="11" t="s">
        <v>9</v>
      </c>
      <c r="AY273" s="187" t="s">
        <v>131</v>
      </c>
    </row>
    <row r="274" spans="2:65" s="11" customFormat="1">
      <c r="B274" s="185"/>
      <c r="D274" s="186" t="s">
        <v>155</v>
      </c>
      <c r="E274" s="187" t="s">
        <v>5</v>
      </c>
      <c r="F274" s="188" t="s">
        <v>5</v>
      </c>
      <c r="H274" s="189">
        <v>0</v>
      </c>
      <c r="I274" s="190"/>
      <c r="L274" s="185"/>
      <c r="M274" s="191"/>
      <c r="N274" s="192"/>
      <c r="O274" s="192"/>
      <c r="P274" s="192"/>
      <c r="Q274" s="192"/>
      <c r="R274" s="192"/>
      <c r="S274" s="192"/>
      <c r="T274" s="193"/>
      <c r="AT274" s="187" t="s">
        <v>155</v>
      </c>
      <c r="AU274" s="187" t="s">
        <v>80</v>
      </c>
      <c r="AV274" s="11" t="s">
        <v>80</v>
      </c>
      <c r="AW274" s="11" t="s">
        <v>34</v>
      </c>
      <c r="AX274" s="11" t="s">
        <v>9</v>
      </c>
      <c r="AY274" s="187" t="s">
        <v>131</v>
      </c>
    </row>
    <row r="275" spans="2:65" s="11" customFormat="1">
      <c r="B275" s="185"/>
      <c r="D275" s="186" t="s">
        <v>155</v>
      </c>
      <c r="E275" s="187" t="s">
        <v>5</v>
      </c>
      <c r="F275" s="188" t="s">
        <v>5</v>
      </c>
      <c r="H275" s="189">
        <v>0</v>
      </c>
      <c r="I275" s="190"/>
      <c r="L275" s="185"/>
      <c r="M275" s="191"/>
      <c r="N275" s="192"/>
      <c r="O275" s="192"/>
      <c r="P275" s="192"/>
      <c r="Q275" s="192"/>
      <c r="R275" s="192"/>
      <c r="S275" s="192"/>
      <c r="T275" s="193"/>
      <c r="AT275" s="187" t="s">
        <v>155</v>
      </c>
      <c r="AU275" s="187" t="s">
        <v>80</v>
      </c>
      <c r="AV275" s="11" t="s">
        <v>80</v>
      </c>
      <c r="AW275" s="11" t="s">
        <v>34</v>
      </c>
      <c r="AX275" s="11" t="s">
        <v>9</v>
      </c>
      <c r="AY275" s="187" t="s">
        <v>131</v>
      </c>
    </row>
    <row r="276" spans="2:65" s="11" customFormat="1">
      <c r="B276" s="185"/>
      <c r="D276" s="186" t="s">
        <v>155</v>
      </c>
      <c r="E276" s="187" t="s">
        <v>5</v>
      </c>
      <c r="F276" s="188" t="s">
        <v>5</v>
      </c>
      <c r="H276" s="189">
        <v>0</v>
      </c>
      <c r="I276" s="190"/>
      <c r="L276" s="185"/>
      <c r="M276" s="191"/>
      <c r="N276" s="192"/>
      <c r="O276" s="192"/>
      <c r="P276" s="192"/>
      <c r="Q276" s="192"/>
      <c r="R276" s="192"/>
      <c r="S276" s="192"/>
      <c r="T276" s="193"/>
      <c r="AT276" s="187" t="s">
        <v>155</v>
      </c>
      <c r="AU276" s="187" t="s">
        <v>80</v>
      </c>
      <c r="AV276" s="11" t="s">
        <v>80</v>
      </c>
      <c r="AW276" s="11" t="s">
        <v>34</v>
      </c>
      <c r="AX276" s="11" t="s">
        <v>9</v>
      </c>
      <c r="AY276" s="187" t="s">
        <v>131</v>
      </c>
    </row>
    <row r="277" spans="2:65" s="11" customFormat="1">
      <c r="B277" s="185"/>
      <c r="D277" s="186" t="s">
        <v>155</v>
      </c>
      <c r="E277" s="187" t="s">
        <v>5</v>
      </c>
      <c r="F277" s="188" t="s">
        <v>5</v>
      </c>
      <c r="H277" s="189">
        <v>0</v>
      </c>
      <c r="I277" s="190"/>
      <c r="L277" s="185"/>
      <c r="M277" s="191"/>
      <c r="N277" s="192"/>
      <c r="O277" s="192"/>
      <c r="P277" s="192"/>
      <c r="Q277" s="192"/>
      <c r="R277" s="192"/>
      <c r="S277" s="192"/>
      <c r="T277" s="193"/>
      <c r="AT277" s="187" t="s">
        <v>155</v>
      </c>
      <c r="AU277" s="187" t="s">
        <v>80</v>
      </c>
      <c r="AV277" s="11" t="s">
        <v>80</v>
      </c>
      <c r="AW277" s="11" t="s">
        <v>34</v>
      </c>
      <c r="AX277" s="11" t="s">
        <v>9</v>
      </c>
      <c r="AY277" s="187" t="s">
        <v>131</v>
      </c>
    </row>
    <row r="278" spans="2:65" s="11" customFormat="1">
      <c r="B278" s="185"/>
      <c r="D278" s="186" t="s">
        <v>155</v>
      </c>
      <c r="E278" s="187" t="s">
        <v>5</v>
      </c>
      <c r="F278" s="188" t="s">
        <v>5</v>
      </c>
      <c r="H278" s="189">
        <v>0</v>
      </c>
      <c r="I278" s="190"/>
      <c r="L278" s="185"/>
      <c r="M278" s="191"/>
      <c r="N278" s="192"/>
      <c r="O278" s="192"/>
      <c r="P278" s="192"/>
      <c r="Q278" s="192"/>
      <c r="R278" s="192"/>
      <c r="S278" s="192"/>
      <c r="T278" s="193"/>
      <c r="AT278" s="187" t="s">
        <v>155</v>
      </c>
      <c r="AU278" s="187" t="s">
        <v>80</v>
      </c>
      <c r="AV278" s="11" t="s">
        <v>80</v>
      </c>
      <c r="AW278" s="11" t="s">
        <v>34</v>
      </c>
      <c r="AX278" s="11" t="s">
        <v>9</v>
      </c>
      <c r="AY278" s="187" t="s">
        <v>131</v>
      </c>
    </row>
    <row r="279" spans="2:65" s="11" customFormat="1">
      <c r="B279" s="185"/>
      <c r="D279" s="186" t="s">
        <v>155</v>
      </c>
      <c r="E279" s="187" t="s">
        <v>5</v>
      </c>
      <c r="F279" s="188" t="s">
        <v>5</v>
      </c>
      <c r="H279" s="189">
        <v>0</v>
      </c>
      <c r="I279" s="190"/>
      <c r="L279" s="185"/>
      <c r="M279" s="191"/>
      <c r="N279" s="192"/>
      <c r="O279" s="192"/>
      <c r="P279" s="192"/>
      <c r="Q279" s="192"/>
      <c r="R279" s="192"/>
      <c r="S279" s="192"/>
      <c r="T279" s="193"/>
      <c r="AT279" s="187" t="s">
        <v>155</v>
      </c>
      <c r="AU279" s="187" t="s">
        <v>80</v>
      </c>
      <c r="AV279" s="11" t="s">
        <v>80</v>
      </c>
      <c r="AW279" s="11" t="s">
        <v>34</v>
      </c>
      <c r="AX279" s="11" t="s">
        <v>9</v>
      </c>
      <c r="AY279" s="187" t="s">
        <v>131</v>
      </c>
    </row>
    <row r="280" spans="2:65" s="11" customFormat="1">
      <c r="B280" s="185"/>
      <c r="D280" s="186" t="s">
        <v>155</v>
      </c>
      <c r="E280" s="187" t="s">
        <v>5</v>
      </c>
      <c r="F280" s="188" t="s">
        <v>5</v>
      </c>
      <c r="H280" s="189">
        <v>0</v>
      </c>
      <c r="I280" s="190"/>
      <c r="L280" s="185"/>
      <c r="M280" s="191"/>
      <c r="N280" s="192"/>
      <c r="O280" s="192"/>
      <c r="P280" s="192"/>
      <c r="Q280" s="192"/>
      <c r="R280" s="192"/>
      <c r="S280" s="192"/>
      <c r="T280" s="193"/>
      <c r="AT280" s="187" t="s">
        <v>155</v>
      </c>
      <c r="AU280" s="187" t="s">
        <v>80</v>
      </c>
      <c r="AV280" s="11" t="s">
        <v>80</v>
      </c>
      <c r="AW280" s="11" t="s">
        <v>34</v>
      </c>
      <c r="AX280" s="11" t="s">
        <v>9</v>
      </c>
      <c r="AY280" s="187" t="s">
        <v>131</v>
      </c>
    </row>
    <row r="281" spans="2:65" s="11" customFormat="1">
      <c r="B281" s="185"/>
      <c r="D281" s="186" t="s">
        <v>155</v>
      </c>
      <c r="E281" s="187" t="s">
        <v>5</v>
      </c>
      <c r="F281" s="188" t="s">
        <v>454</v>
      </c>
      <c r="H281" s="189">
        <v>218.42</v>
      </c>
      <c r="I281" s="190"/>
      <c r="L281" s="185"/>
      <c r="M281" s="191"/>
      <c r="N281" s="192"/>
      <c r="O281" s="192"/>
      <c r="P281" s="192"/>
      <c r="Q281" s="192"/>
      <c r="R281" s="192"/>
      <c r="S281" s="192"/>
      <c r="T281" s="193"/>
      <c r="AT281" s="187" t="s">
        <v>155</v>
      </c>
      <c r="AU281" s="187" t="s">
        <v>80</v>
      </c>
      <c r="AV281" s="11" t="s">
        <v>80</v>
      </c>
      <c r="AW281" s="11" t="s">
        <v>34</v>
      </c>
      <c r="AX281" s="11" t="s">
        <v>9</v>
      </c>
      <c r="AY281" s="187" t="s">
        <v>131</v>
      </c>
    </row>
    <row r="282" spans="2:65" s="11" customFormat="1">
      <c r="B282" s="185"/>
      <c r="D282" s="186" t="s">
        <v>155</v>
      </c>
      <c r="E282" s="187" t="s">
        <v>5</v>
      </c>
      <c r="F282" s="188" t="s">
        <v>455</v>
      </c>
      <c r="H282" s="189">
        <v>16</v>
      </c>
      <c r="I282" s="190"/>
      <c r="L282" s="185"/>
      <c r="M282" s="191"/>
      <c r="N282" s="192"/>
      <c r="O282" s="192"/>
      <c r="P282" s="192"/>
      <c r="Q282" s="192"/>
      <c r="R282" s="192"/>
      <c r="S282" s="192"/>
      <c r="T282" s="193"/>
      <c r="AT282" s="187" t="s">
        <v>155</v>
      </c>
      <c r="AU282" s="187" t="s">
        <v>80</v>
      </c>
      <c r="AV282" s="11" t="s">
        <v>80</v>
      </c>
      <c r="AW282" s="11" t="s">
        <v>34</v>
      </c>
      <c r="AX282" s="11" t="s">
        <v>9</v>
      </c>
      <c r="AY282" s="187" t="s">
        <v>131</v>
      </c>
    </row>
    <row r="283" spans="2:65" s="11" customFormat="1">
      <c r="B283" s="185"/>
      <c r="D283" s="186" t="s">
        <v>155</v>
      </c>
      <c r="E283" s="187" t="s">
        <v>5</v>
      </c>
      <c r="F283" s="188" t="s">
        <v>456</v>
      </c>
      <c r="H283" s="189">
        <v>7.85</v>
      </c>
      <c r="I283" s="190"/>
      <c r="L283" s="185"/>
      <c r="M283" s="191"/>
      <c r="N283" s="192"/>
      <c r="O283" s="192"/>
      <c r="P283" s="192"/>
      <c r="Q283" s="192"/>
      <c r="R283" s="192"/>
      <c r="S283" s="192"/>
      <c r="T283" s="193"/>
      <c r="AT283" s="187" t="s">
        <v>155</v>
      </c>
      <c r="AU283" s="187" t="s">
        <v>80</v>
      </c>
      <c r="AV283" s="11" t="s">
        <v>80</v>
      </c>
      <c r="AW283" s="11" t="s">
        <v>34</v>
      </c>
      <c r="AX283" s="11" t="s">
        <v>9</v>
      </c>
      <c r="AY283" s="187" t="s">
        <v>131</v>
      </c>
    </row>
    <row r="284" spans="2:65" s="12" customFormat="1">
      <c r="B284" s="194"/>
      <c r="D284" s="186" t="s">
        <v>155</v>
      </c>
      <c r="E284" s="195" t="s">
        <v>5</v>
      </c>
      <c r="F284" s="196" t="s">
        <v>158</v>
      </c>
      <c r="H284" s="197">
        <v>242.27</v>
      </c>
      <c r="I284" s="198"/>
      <c r="L284" s="194"/>
      <c r="M284" s="199"/>
      <c r="N284" s="200"/>
      <c r="O284" s="200"/>
      <c r="P284" s="200"/>
      <c r="Q284" s="200"/>
      <c r="R284" s="200"/>
      <c r="S284" s="200"/>
      <c r="T284" s="201"/>
      <c r="AT284" s="195" t="s">
        <v>155</v>
      </c>
      <c r="AU284" s="195" t="s">
        <v>80</v>
      </c>
      <c r="AV284" s="12" t="s">
        <v>139</v>
      </c>
      <c r="AW284" s="12" t="s">
        <v>34</v>
      </c>
      <c r="AX284" s="12" t="s">
        <v>78</v>
      </c>
      <c r="AY284" s="195" t="s">
        <v>131</v>
      </c>
    </row>
    <row r="285" spans="2:65" s="10" customFormat="1" ht="29.85" customHeight="1">
      <c r="B285" s="159"/>
      <c r="D285" s="160" t="s">
        <v>70</v>
      </c>
      <c r="E285" s="170" t="s">
        <v>133</v>
      </c>
      <c r="F285" s="170" t="s">
        <v>489</v>
      </c>
      <c r="I285" s="162"/>
      <c r="J285" s="171">
        <f>BK285</f>
        <v>0</v>
      </c>
      <c r="L285" s="159"/>
      <c r="M285" s="164"/>
      <c r="N285" s="165"/>
      <c r="O285" s="165"/>
      <c r="P285" s="166">
        <f>SUM(P286:P307)</f>
        <v>0</v>
      </c>
      <c r="Q285" s="165"/>
      <c r="R285" s="166">
        <f>SUM(R286:R307)</f>
        <v>4.7247478985999996</v>
      </c>
      <c r="S285" s="165"/>
      <c r="T285" s="167">
        <f>SUM(T286:T307)</f>
        <v>0</v>
      </c>
      <c r="AR285" s="160" t="s">
        <v>78</v>
      </c>
      <c r="AT285" s="168" t="s">
        <v>70</v>
      </c>
      <c r="AU285" s="168" t="s">
        <v>78</v>
      </c>
      <c r="AY285" s="160" t="s">
        <v>131</v>
      </c>
      <c r="BK285" s="169">
        <f>SUM(BK286:BK307)</f>
        <v>0</v>
      </c>
    </row>
    <row r="286" spans="2:65" s="1" customFormat="1" ht="25.5" customHeight="1">
      <c r="B286" s="172"/>
      <c r="C286" s="173" t="s">
        <v>490</v>
      </c>
      <c r="D286" s="173" t="s">
        <v>134</v>
      </c>
      <c r="E286" s="174" t="s">
        <v>491</v>
      </c>
      <c r="F286" s="175" t="s">
        <v>492</v>
      </c>
      <c r="G286" s="176" t="s">
        <v>191</v>
      </c>
      <c r="H286" s="177">
        <v>6.3</v>
      </c>
      <c r="I286" s="178"/>
      <c r="J286" s="177">
        <f>ROUND(I286*H286,15)</f>
        <v>0</v>
      </c>
      <c r="K286" s="175" t="s">
        <v>138</v>
      </c>
      <c r="L286" s="40"/>
      <c r="M286" s="179" t="s">
        <v>5</v>
      </c>
      <c r="N286" s="180" t="s">
        <v>42</v>
      </c>
      <c r="O286" s="41"/>
      <c r="P286" s="181">
        <f>O286*H286</f>
        <v>0</v>
      </c>
      <c r="Q286" s="181">
        <v>1.0000000000000001E-5</v>
      </c>
      <c r="R286" s="181">
        <f>Q286*H286</f>
        <v>6.3E-5</v>
      </c>
      <c r="S286" s="181">
        <v>0</v>
      </c>
      <c r="T286" s="182">
        <f>S286*H286</f>
        <v>0</v>
      </c>
      <c r="AR286" s="23" t="s">
        <v>139</v>
      </c>
      <c r="AT286" s="23" t="s">
        <v>134</v>
      </c>
      <c r="AU286" s="23" t="s">
        <v>80</v>
      </c>
      <c r="AY286" s="23" t="s">
        <v>131</v>
      </c>
      <c r="BE286" s="183">
        <f>IF(N286="základní",J286,0)</f>
        <v>0</v>
      </c>
      <c r="BF286" s="183">
        <f>IF(N286="snížená",J286,0)</f>
        <v>0</v>
      </c>
      <c r="BG286" s="183">
        <f>IF(N286="zákl. přenesená",J286,0)</f>
        <v>0</v>
      </c>
      <c r="BH286" s="183">
        <f>IF(N286="sníž. přenesená",J286,0)</f>
        <v>0</v>
      </c>
      <c r="BI286" s="183">
        <f>IF(N286="nulová",J286,0)</f>
        <v>0</v>
      </c>
      <c r="BJ286" s="23" t="s">
        <v>78</v>
      </c>
      <c r="BK286" s="184">
        <f>ROUND(I286*H286,15)</f>
        <v>0</v>
      </c>
      <c r="BL286" s="23" t="s">
        <v>139</v>
      </c>
      <c r="BM286" s="23" t="s">
        <v>493</v>
      </c>
    </row>
    <row r="287" spans="2:65" s="11" customFormat="1">
      <c r="B287" s="185"/>
      <c r="D287" s="186" t="s">
        <v>155</v>
      </c>
      <c r="E287" s="187" t="s">
        <v>5</v>
      </c>
      <c r="F287" s="188" t="s">
        <v>494</v>
      </c>
      <c r="H287" s="189">
        <v>6.3</v>
      </c>
      <c r="I287" s="190"/>
      <c r="L287" s="185"/>
      <c r="M287" s="191"/>
      <c r="N287" s="192"/>
      <c r="O287" s="192"/>
      <c r="P287" s="192"/>
      <c r="Q287" s="192"/>
      <c r="R287" s="192"/>
      <c r="S287" s="192"/>
      <c r="T287" s="193"/>
      <c r="AT287" s="187" t="s">
        <v>155</v>
      </c>
      <c r="AU287" s="187" t="s">
        <v>80</v>
      </c>
      <c r="AV287" s="11" t="s">
        <v>80</v>
      </c>
      <c r="AW287" s="11" t="s">
        <v>34</v>
      </c>
      <c r="AX287" s="11" t="s">
        <v>78</v>
      </c>
      <c r="AY287" s="187" t="s">
        <v>131</v>
      </c>
    </row>
    <row r="288" spans="2:65" s="1" customFormat="1" ht="16.5" customHeight="1">
      <c r="B288" s="172"/>
      <c r="C288" s="173" t="s">
        <v>495</v>
      </c>
      <c r="D288" s="173" t="s">
        <v>134</v>
      </c>
      <c r="E288" s="174" t="s">
        <v>496</v>
      </c>
      <c r="F288" s="175" t="s">
        <v>497</v>
      </c>
      <c r="G288" s="176" t="s">
        <v>191</v>
      </c>
      <c r="H288" s="177">
        <v>130.4</v>
      </c>
      <c r="I288" s="178"/>
      <c r="J288" s="177">
        <f>ROUND(I288*H288,15)</f>
        <v>0</v>
      </c>
      <c r="K288" s="175" t="s">
        <v>138</v>
      </c>
      <c r="L288" s="40"/>
      <c r="M288" s="179" t="s">
        <v>5</v>
      </c>
      <c r="N288" s="180" t="s">
        <v>42</v>
      </c>
      <c r="O288" s="41"/>
      <c r="P288" s="181">
        <f>O288*H288</f>
        <v>0</v>
      </c>
      <c r="Q288" s="181">
        <v>3.0000000000000001E-5</v>
      </c>
      <c r="R288" s="181">
        <f>Q288*H288</f>
        <v>3.9120000000000005E-3</v>
      </c>
      <c r="S288" s="181">
        <v>0</v>
      </c>
      <c r="T288" s="182">
        <f>S288*H288</f>
        <v>0</v>
      </c>
      <c r="AR288" s="23" t="s">
        <v>139</v>
      </c>
      <c r="AT288" s="23" t="s">
        <v>134</v>
      </c>
      <c r="AU288" s="23" t="s">
        <v>80</v>
      </c>
      <c r="AY288" s="23" t="s">
        <v>131</v>
      </c>
      <c r="BE288" s="183">
        <f>IF(N288="základní",J288,0)</f>
        <v>0</v>
      </c>
      <c r="BF288" s="183">
        <f>IF(N288="snížená",J288,0)</f>
        <v>0</v>
      </c>
      <c r="BG288" s="183">
        <f>IF(N288="zákl. přenesená",J288,0)</f>
        <v>0</v>
      </c>
      <c r="BH288" s="183">
        <f>IF(N288="sníž. přenesená",J288,0)</f>
        <v>0</v>
      </c>
      <c r="BI288" s="183">
        <f>IF(N288="nulová",J288,0)</f>
        <v>0</v>
      </c>
      <c r="BJ288" s="23" t="s">
        <v>78</v>
      </c>
      <c r="BK288" s="184">
        <f>ROUND(I288*H288,15)</f>
        <v>0</v>
      </c>
      <c r="BL288" s="23" t="s">
        <v>139</v>
      </c>
      <c r="BM288" s="23" t="s">
        <v>498</v>
      </c>
    </row>
    <row r="289" spans="2:65" s="11" customFormat="1">
      <c r="B289" s="185"/>
      <c r="D289" s="186" t="s">
        <v>155</v>
      </c>
      <c r="E289" s="187" t="s">
        <v>5</v>
      </c>
      <c r="F289" s="188" t="s">
        <v>499</v>
      </c>
      <c r="H289" s="189">
        <v>130.4</v>
      </c>
      <c r="I289" s="190"/>
      <c r="L289" s="185"/>
      <c r="M289" s="191"/>
      <c r="N289" s="192"/>
      <c r="O289" s="192"/>
      <c r="P289" s="192"/>
      <c r="Q289" s="192"/>
      <c r="R289" s="192"/>
      <c r="S289" s="192"/>
      <c r="T289" s="193"/>
      <c r="AT289" s="187" t="s">
        <v>155</v>
      </c>
      <c r="AU289" s="187" t="s">
        <v>80</v>
      </c>
      <c r="AV289" s="11" t="s">
        <v>80</v>
      </c>
      <c r="AW289" s="11" t="s">
        <v>34</v>
      </c>
      <c r="AX289" s="11" t="s">
        <v>78</v>
      </c>
      <c r="AY289" s="187" t="s">
        <v>131</v>
      </c>
    </row>
    <row r="290" spans="2:65" s="1" customFormat="1" ht="16.5" customHeight="1">
      <c r="B290" s="172"/>
      <c r="C290" s="202" t="s">
        <v>500</v>
      </c>
      <c r="D290" s="202" t="s">
        <v>201</v>
      </c>
      <c r="E290" s="203" t="s">
        <v>501</v>
      </c>
      <c r="F290" s="204" t="s">
        <v>502</v>
      </c>
      <c r="G290" s="205" t="s">
        <v>149</v>
      </c>
      <c r="H290" s="206">
        <v>7</v>
      </c>
      <c r="I290" s="207"/>
      <c r="J290" s="206">
        <f>ROUND(I290*H290,15)</f>
        <v>0</v>
      </c>
      <c r="K290" s="204" t="s">
        <v>138</v>
      </c>
      <c r="L290" s="208"/>
      <c r="M290" s="209" t="s">
        <v>5</v>
      </c>
      <c r="N290" s="210" t="s">
        <v>42</v>
      </c>
      <c r="O290" s="41"/>
      <c r="P290" s="181">
        <f>O290*H290</f>
        <v>0</v>
      </c>
      <c r="Q290" s="181">
        <v>2.8999999999999998E-3</v>
      </c>
      <c r="R290" s="181">
        <f>Q290*H290</f>
        <v>2.0299999999999999E-2</v>
      </c>
      <c r="S290" s="181">
        <v>0</v>
      </c>
      <c r="T290" s="182">
        <f>S290*H290</f>
        <v>0</v>
      </c>
      <c r="AR290" s="23" t="s">
        <v>133</v>
      </c>
      <c r="AT290" s="23" t="s">
        <v>201</v>
      </c>
      <c r="AU290" s="23" t="s">
        <v>80</v>
      </c>
      <c r="AY290" s="23" t="s">
        <v>131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23" t="s">
        <v>78</v>
      </c>
      <c r="BK290" s="184">
        <f>ROUND(I290*H290,15)</f>
        <v>0</v>
      </c>
      <c r="BL290" s="23" t="s">
        <v>139</v>
      </c>
      <c r="BM290" s="23" t="s">
        <v>503</v>
      </c>
    </row>
    <row r="291" spans="2:65" s="1" customFormat="1" ht="16.5" customHeight="1">
      <c r="B291" s="172"/>
      <c r="C291" s="202" t="s">
        <v>504</v>
      </c>
      <c r="D291" s="202" t="s">
        <v>201</v>
      </c>
      <c r="E291" s="203" t="s">
        <v>505</v>
      </c>
      <c r="F291" s="204" t="s">
        <v>506</v>
      </c>
      <c r="G291" s="205" t="s">
        <v>149</v>
      </c>
      <c r="H291" s="206">
        <v>5</v>
      </c>
      <c r="I291" s="207"/>
      <c r="J291" s="206">
        <f>ROUND(I291*H291,15)</f>
        <v>0</v>
      </c>
      <c r="K291" s="204" t="s">
        <v>138</v>
      </c>
      <c r="L291" s="208"/>
      <c r="M291" s="209" t="s">
        <v>5</v>
      </c>
      <c r="N291" s="210" t="s">
        <v>42</v>
      </c>
      <c r="O291" s="41"/>
      <c r="P291" s="181">
        <f>O291*H291</f>
        <v>0</v>
      </c>
      <c r="Q291" s="181">
        <v>1.83E-2</v>
      </c>
      <c r="R291" s="181">
        <f>Q291*H291</f>
        <v>9.1499999999999998E-2</v>
      </c>
      <c r="S291" s="181">
        <v>0</v>
      </c>
      <c r="T291" s="182">
        <f>S291*H291</f>
        <v>0</v>
      </c>
      <c r="AR291" s="23" t="s">
        <v>133</v>
      </c>
      <c r="AT291" s="23" t="s">
        <v>201</v>
      </c>
      <c r="AU291" s="23" t="s">
        <v>80</v>
      </c>
      <c r="AY291" s="23" t="s">
        <v>131</v>
      </c>
      <c r="BE291" s="183">
        <f>IF(N291="základní",J291,0)</f>
        <v>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23" t="s">
        <v>78</v>
      </c>
      <c r="BK291" s="184">
        <f>ROUND(I291*H291,15)</f>
        <v>0</v>
      </c>
      <c r="BL291" s="23" t="s">
        <v>139</v>
      </c>
      <c r="BM291" s="23" t="s">
        <v>507</v>
      </c>
    </row>
    <row r="292" spans="2:65" s="1" customFormat="1" ht="16.5" customHeight="1">
      <c r="B292" s="172"/>
      <c r="C292" s="202" t="s">
        <v>508</v>
      </c>
      <c r="D292" s="202" t="s">
        <v>201</v>
      </c>
      <c r="E292" s="203" t="s">
        <v>509</v>
      </c>
      <c r="F292" s="204" t="s">
        <v>510</v>
      </c>
      <c r="G292" s="205" t="s">
        <v>149</v>
      </c>
      <c r="H292" s="206">
        <v>23.906669999999998</v>
      </c>
      <c r="I292" s="207"/>
      <c r="J292" s="206">
        <f>ROUND(I292*H292,15)</f>
        <v>0</v>
      </c>
      <c r="K292" s="204" t="s">
        <v>138</v>
      </c>
      <c r="L292" s="208"/>
      <c r="M292" s="209" t="s">
        <v>5</v>
      </c>
      <c r="N292" s="210" t="s">
        <v>42</v>
      </c>
      <c r="O292" s="41"/>
      <c r="P292" s="181">
        <f>O292*H292</f>
        <v>0</v>
      </c>
      <c r="Q292" s="181">
        <v>0.10958</v>
      </c>
      <c r="R292" s="181">
        <f>Q292*H292</f>
        <v>2.6196928985999999</v>
      </c>
      <c r="S292" s="181">
        <v>0</v>
      </c>
      <c r="T292" s="182">
        <f>S292*H292</f>
        <v>0</v>
      </c>
      <c r="AR292" s="23" t="s">
        <v>133</v>
      </c>
      <c r="AT292" s="23" t="s">
        <v>201</v>
      </c>
      <c r="AU292" s="23" t="s">
        <v>80</v>
      </c>
      <c r="AY292" s="23" t="s">
        <v>131</v>
      </c>
      <c r="BE292" s="183">
        <f>IF(N292="základní",J292,0)</f>
        <v>0</v>
      </c>
      <c r="BF292" s="183">
        <f>IF(N292="snížená",J292,0)</f>
        <v>0</v>
      </c>
      <c r="BG292" s="183">
        <f>IF(N292="zákl. přenesená",J292,0)</f>
        <v>0</v>
      </c>
      <c r="BH292" s="183">
        <f>IF(N292="sníž. přenesená",J292,0)</f>
        <v>0</v>
      </c>
      <c r="BI292" s="183">
        <f>IF(N292="nulová",J292,0)</f>
        <v>0</v>
      </c>
      <c r="BJ292" s="23" t="s">
        <v>78</v>
      </c>
      <c r="BK292" s="184">
        <f>ROUND(I292*H292,15)</f>
        <v>0</v>
      </c>
      <c r="BL292" s="23" t="s">
        <v>139</v>
      </c>
      <c r="BM292" s="23" t="s">
        <v>511</v>
      </c>
    </row>
    <row r="293" spans="2:65" s="11" customFormat="1">
      <c r="B293" s="185"/>
      <c r="D293" s="186" t="s">
        <v>155</v>
      </c>
      <c r="E293" s="187" t="s">
        <v>5</v>
      </c>
      <c r="F293" s="188" t="s">
        <v>512</v>
      </c>
      <c r="H293" s="189">
        <v>23.90666667</v>
      </c>
      <c r="I293" s="190"/>
      <c r="L293" s="185"/>
      <c r="M293" s="191"/>
      <c r="N293" s="192"/>
      <c r="O293" s="192"/>
      <c r="P293" s="192"/>
      <c r="Q293" s="192"/>
      <c r="R293" s="192"/>
      <c r="S293" s="192"/>
      <c r="T293" s="193"/>
      <c r="AT293" s="187" t="s">
        <v>155</v>
      </c>
      <c r="AU293" s="187" t="s">
        <v>80</v>
      </c>
      <c r="AV293" s="11" t="s">
        <v>80</v>
      </c>
      <c r="AW293" s="11" t="s">
        <v>34</v>
      </c>
      <c r="AX293" s="11" t="s">
        <v>78</v>
      </c>
      <c r="AY293" s="187" t="s">
        <v>131</v>
      </c>
    </row>
    <row r="294" spans="2:65" s="1" customFormat="1" ht="16.5" customHeight="1">
      <c r="B294" s="172"/>
      <c r="C294" s="173" t="s">
        <v>513</v>
      </c>
      <c r="D294" s="173" t="s">
        <v>134</v>
      </c>
      <c r="E294" s="174" t="s">
        <v>514</v>
      </c>
      <c r="F294" s="175" t="s">
        <v>515</v>
      </c>
      <c r="G294" s="176" t="s">
        <v>149</v>
      </c>
      <c r="H294" s="177">
        <v>2</v>
      </c>
      <c r="I294" s="178"/>
      <c r="J294" s="177">
        <f t="shared" ref="J294:J307" si="0">ROUND(I294*H294,15)</f>
        <v>0</v>
      </c>
      <c r="K294" s="175" t="s">
        <v>138</v>
      </c>
      <c r="L294" s="40"/>
      <c r="M294" s="179" t="s">
        <v>5</v>
      </c>
      <c r="N294" s="180" t="s">
        <v>42</v>
      </c>
      <c r="O294" s="41"/>
      <c r="P294" s="181">
        <f t="shared" ref="P294:P307" si="1">O294*H294</f>
        <v>0</v>
      </c>
      <c r="Q294" s="181">
        <v>8.0000000000000007E-5</v>
      </c>
      <c r="R294" s="181">
        <f t="shared" ref="R294:R307" si="2">Q294*H294</f>
        <v>1.6000000000000001E-4</v>
      </c>
      <c r="S294" s="181">
        <v>0</v>
      </c>
      <c r="T294" s="182">
        <f t="shared" ref="T294:T307" si="3">S294*H294</f>
        <v>0</v>
      </c>
      <c r="AR294" s="23" t="s">
        <v>139</v>
      </c>
      <c r="AT294" s="23" t="s">
        <v>134</v>
      </c>
      <c r="AU294" s="23" t="s">
        <v>80</v>
      </c>
      <c r="AY294" s="23" t="s">
        <v>131</v>
      </c>
      <c r="BE294" s="183">
        <f t="shared" ref="BE294:BE307" si="4">IF(N294="základní",J294,0)</f>
        <v>0</v>
      </c>
      <c r="BF294" s="183">
        <f t="shared" ref="BF294:BF307" si="5">IF(N294="snížená",J294,0)</f>
        <v>0</v>
      </c>
      <c r="BG294" s="183">
        <f t="shared" ref="BG294:BG307" si="6">IF(N294="zákl. přenesená",J294,0)</f>
        <v>0</v>
      </c>
      <c r="BH294" s="183">
        <f t="shared" ref="BH294:BH307" si="7">IF(N294="sníž. přenesená",J294,0)</f>
        <v>0</v>
      </c>
      <c r="BI294" s="183">
        <f t="shared" ref="BI294:BI307" si="8">IF(N294="nulová",J294,0)</f>
        <v>0</v>
      </c>
      <c r="BJ294" s="23" t="s">
        <v>78</v>
      </c>
      <c r="BK294" s="184">
        <f t="shared" ref="BK294:BK307" si="9">ROUND(I294*H294,15)</f>
        <v>0</v>
      </c>
      <c r="BL294" s="23" t="s">
        <v>139</v>
      </c>
      <c r="BM294" s="23" t="s">
        <v>516</v>
      </c>
    </row>
    <row r="295" spans="2:65" s="1" customFormat="1" ht="16.5" customHeight="1">
      <c r="B295" s="172"/>
      <c r="C295" s="202" t="s">
        <v>517</v>
      </c>
      <c r="D295" s="202" t="s">
        <v>201</v>
      </c>
      <c r="E295" s="203" t="s">
        <v>518</v>
      </c>
      <c r="F295" s="204" t="s">
        <v>519</v>
      </c>
      <c r="G295" s="205" t="s">
        <v>149</v>
      </c>
      <c r="H295" s="206">
        <v>2</v>
      </c>
      <c r="I295" s="207"/>
      <c r="J295" s="206">
        <f t="shared" si="0"/>
        <v>0</v>
      </c>
      <c r="K295" s="204" t="s">
        <v>138</v>
      </c>
      <c r="L295" s="208"/>
      <c r="M295" s="209" t="s">
        <v>5</v>
      </c>
      <c r="N295" s="210" t="s">
        <v>42</v>
      </c>
      <c r="O295" s="41"/>
      <c r="P295" s="181">
        <f t="shared" si="1"/>
        <v>0</v>
      </c>
      <c r="Q295" s="181">
        <v>1.48E-3</v>
      </c>
      <c r="R295" s="181">
        <f t="shared" si="2"/>
        <v>2.96E-3</v>
      </c>
      <c r="S295" s="181">
        <v>0</v>
      </c>
      <c r="T295" s="182">
        <f t="shared" si="3"/>
        <v>0</v>
      </c>
      <c r="AR295" s="23" t="s">
        <v>133</v>
      </c>
      <c r="AT295" s="23" t="s">
        <v>201</v>
      </c>
      <c r="AU295" s="23" t="s">
        <v>80</v>
      </c>
      <c r="AY295" s="23" t="s">
        <v>131</v>
      </c>
      <c r="BE295" s="183">
        <f t="shared" si="4"/>
        <v>0</v>
      </c>
      <c r="BF295" s="183">
        <f t="shared" si="5"/>
        <v>0</v>
      </c>
      <c r="BG295" s="183">
        <f t="shared" si="6"/>
        <v>0</v>
      </c>
      <c r="BH295" s="183">
        <f t="shared" si="7"/>
        <v>0</v>
      </c>
      <c r="BI295" s="183">
        <f t="shared" si="8"/>
        <v>0</v>
      </c>
      <c r="BJ295" s="23" t="s">
        <v>78</v>
      </c>
      <c r="BK295" s="184">
        <f t="shared" si="9"/>
        <v>0</v>
      </c>
      <c r="BL295" s="23" t="s">
        <v>139</v>
      </c>
      <c r="BM295" s="23" t="s">
        <v>520</v>
      </c>
    </row>
    <row r="296" spans="2:65" s="1" customFormat="1" ht="25.5" customHeight="1">
      <c r="B296" s="172"/>
      <c r="C296" s="173" t="s">
        <v>521</v>
      </c>
      <c r="D296" s="173" t="s">
        <v>134</v>
      </c>
      <c r="E296" s="174" t="s">
        <v>522</v>
      </c>
      <c r="F296" s="175" t="s">
        <v>523</v>
      </c>
      <c r="G296" s="176" t="s">
        <v>149</v>
      </c>
      <c r="H296" s="177">
        <v>2</v>
      </c>
      <c r="I296" s="178"/>
      <c r="J296" s="177">
        <f t="shared" si="0"/>
        <v>0</v>
      </c>
      <c r="K296" s="175" t="s">
        <v>138</v>
      </c>
      <c r="L296" s="40"/>
      <c r="M296" s="179" t="s">
        <v>5</v>
      </c>
      <c r="N296" s="180" t="s">
        <v>42</v>
      </c>
      <c r="O296" s="41"/>
      <c r="P296" s="181">
        <f t="shared" si="1"/>
        <v>0</v>
      </c>
      <c r="Q296" s="181">
        <v>6.9999999999999994E-5</v>
      </c>
      <c r="R296" s="181">
        <f t="shared" si="2"/>
        <v>1.3999999999999999E-4</v>
      </c>
      <c r="S296" s="181">
        <v>0</v>
      </c>
      <c r="T296" s="182">
        <f t="shared" si="3"/>
        <v>0</v>
      </c>
      <c r="AR296" s="23" t="s">
        <v>139</v>
      </c>
      <c r="AT296" s="23" t="s">
        <v>134</v>
      </c>
      <c r="AU296" s="23" t="s">
        <v>80</v>
      </c>
      <c r="AY296" s="23" t="s">
        <v>131</v>
      </c>
      <c r="BE296" s="183">
        <f t="shared" si="4"/>
        <v>0</v>
      </c>
      <c r="BF296" s="183">
        <f t="shared" si="5"/>
        <v>0</v>
      </c>
      <c r="BG296" s="183">
        <f t="shared" si="6"/>
        <v>0</v>
      </c>
      <c r="BH296" s="183">
        <f t="shared" si="7"/>
        <v>0</v>
      </c>
      <c r="BI296" s="183">
        <f t="shared" si="8"/>
        <v>0</v>
      </c>
      <c r="BJ296" s="23" t="s">
        <v>78</v>
      </c>
      <c r="BK296" s="184">
        <f t="shared" si="9"/>
        <v>0</v>
      </c>
      <c r="BL296" s="23" t="s">
        <v>139</v>
      </c>
      <c r="BM296" s="23" t="s">
        <v>524</v>
      </c>
    </row>
    <row r="297" spans="2:65" s="1" customFormat="1" ht="16.5" customHeight="1">
      <c r="B297" s="172"/>
      <c r="C297" s="173" t="s">
        <v>525</v>
      </c>
      <c r="D297" s="173" t="s">
        <v>134</v>
      </c>
      <c r="E297" s="174" t="s">
        <v>526</v>
      </c>
      <c r="F297" s="175" t="s">
        <v>527</v>
      </c>
      <c r="G297" s="176" t="s">
        <v>191</v>
      </c>
      <c r="H297" s="177">
        <v>130.4</v>
      </c>
      <c r="I297" s="178"/>
      <c r="J297" s="177">
        <f t="shared" si="0"/>
        <v>0</v>
      </c>
      <c r="K297" s="175" t="s">
        <v>138</v>
      </c>
      <c r="L297" s="40"/>
      <c r="M297" s="179" t="s">
        <v>5</v>
      </c>
      <c r="N297" s="180" t="s">
        <v>42</v>
      </c>
      <c r="O297" s="41"/>
      <c r="P297" s="181">
        <f t="shared" si="1"/>
        <v>0</v>
      </c>
      <c r="Q297" s="181">
        <v>0</v>
      </c>
      <c r="R297" s="181">
        <f t="shared" si="2"/>
        <v>0</v>
      </c>
      <c r="S297" s="181">
        <v>0</v>
      </c>
      <c r="T297" s="182">
        <f t="shared" si="3"/>
        <v>0</v>
      </c>
      <c r="AR297" s="23" t="s">
        <v>139</v>
      </c>
      <c r="AT297" s="23" t="s">
        <v>134</v>
      </c>
      <c r="AU297" s="23" t="s">
        <v>80</v>
      </c>
      <c r="AY297" s="23" t="s">
        <v>131</v>
      </c>
      <c r="BE297" s="183">
        <f t="shared" si="4"/>
        <v>0</v>
      </c>
      <c r="BF297" s="183">
        <f t="shared" si="5"/>
        <v>0</v>
      </c>
      <c r="BG297" s="183">
        <f t="shared" si="6"/>
        <v>0</v>
      </c>
      <c r="BH297" s="183">
        <f t="shared" si="7"/>
        <v>0</v>
      </c>
      <c r="BI297" s="183">
        <f t="shared" si="8"/>
        <v>0</v>
      </c>
      <c r="BJ297" s="23" t="s">
        <v>78</v>
      </c>
      <c r="BK297" s="184">
        <f t="shared" si="9"/>
        <v>0</v>
      </c>
      <c r="BL297" s="23" t="s">
        <v>139</v>
      </c>
      <c r="BM297" s="23" t="s">
        <v>528</v>
      </c>
    </row>
    <row r="298" spans="2:65" s="1" customFormat="1" ht="25.5" customHeight="1">
      <c r="B298" s="172"/>
      <c r="C298" s="173" t="s">
        <v>529</v>
      </c>
      <c r="D298" s="173" t="s">
        <v>134</v>
      </c>
      <c r="E298" s="174" t="s">
        <v>530</v>
      </c>
      <c r="F298" s="175" t="s">
        <v>531</v>
      </c>
      <c r="G298" s="176" t="s">
        <v>149</v>
      </c>
      <c r="H298" s="177">
        <v>2</v>
      </c>
      <c r="I298" s="178"/>
      <c r="J298" s="177">
        <f t="shared" si="0"/>
        <v>0</v>
      </c>
      <c r="K298" s="175" t="s">
        <v>138</v>
      </c>
      <c r="L298" s="40"/>
      <c r="M298" s="179" t="s">
        <v>5</v>
      </c>
      <c r="N298" s="180" t="s">
        <v>42</v>
      </c>
      <c r="O298" s="41"/>
      <c r="P298" s="181">
        <f t="shared" si="1"/>
        <v>0</v>
      </c>
      <c r="Q298" s="181">
        <v>0.47166000000000002</v>
      </c>
      <c r="R298" s="181">
        <f t="shared" si="2"/>
        <v>0.94332000000000005</v>
      </c>
      <c r="S298" s="181">
        <v>0</v>
      </c>
      <c r="T298" s="182">
        <f t="shared" si="3"/>
        <v>0</v>
      </c>
      <c r="AR298" s="23" t="s">
        <v>139</v>
      </c>
      <c r="AT298" s="23" t="s">
        <v>134</v>
      </c>
      <c r="AU298" s="23" t="s">
        <v>80</v>
      </c>
      <c r="AY298" s="23" t="s">
        <v>131</v>
      </c>
      <c r="BE298" s="183">
        <f t="shared" si="4"/>
        <v>0</v>
      </c>
      <c r="BF298" s="183">
        <f t="shared" si="5"/>
        <v>0</v>
      </c>
      <c r="BG298" s="183">
        <f t="shared" si="6"/>
        <v>0</v>
      </c>
      <c r="BH298" s="183">
        <f t="shared" si="7"/>
        <v>0</v>
      </c>
      <c r="BI298" s="183">
        <f t="shared" si="8"/>
        <v>0</v>
      </c>
      <c r="BJ298" s="23" t="s">
        <v>78</v>
      </c>
      <c r="BK298" s="184">
        <f t="shared" si="9"/>
        <v>0</v>
      </c>
      <c r="BL298" s="23" t="s">
        <v>139</v>
      </c>
      <c r="BM298" s="23" t="s">
        <v>532</v>
      </c>
    </row>
    <row r="299" spans="2:65" s="1" customFormat="1" ht="16.5" customHeight="1">
      <c r="B299" s="172"/>
      <c r="C299" s="173" t="s">
        <v>533</v>
      </c>
      <c r="D299" s="173" t="s">
        <v>134</v>
      </c>
      <c r="E299" s="174" t="s">
        <v>534</v>
      </c>
      <c r="F299" s="175" t="s">
        <v>535</v>
      </c>
      <c r="G299" s="176" t="s">
        <v>149</v>
      </c>
      <c r="H299" s="177">
        <v>2</v>
      </c>
      <c r="I299" s="178"/>
      <c r="J299" s="177">
        <f t="shared" si="0"/>
        <v>0</v>
      </c>
      <c r="K299" s="175" t="s">
        <v>138</v>
      </c>
      <c r="L299" s="40"/>
      <c r="M299" s="179" t="s">
        <v>5</v>
      </c>
      <c r="N299" s="180" t="s">
        <v>42</v>
      </c>
      <c r="O299" s="41"/>
      <c r="P299" s="181">
        <f t="shared" si="1"/>
        <v>0</v>
      </c>
      <c r="Q299" s="181">
        <v>4.0050000000000002E-2</v>
      </c>
      <c r="R299" s="181">
        <f t="shared" si="2"/>
        <v>8.0100000000000005E-2</v>
      </c>
      <c r="S299" s="181">
        <v>0</v>
      </c>
      <c r="T299" s="182">
        <f t="shared" si="3"/>
        <v>0</v>
      </c>
      <c r="AR299" s="23" t="s">
        <v>139</v>
      </c>
      <c r="AT299" s="23" t="s">
        <v>134</v>
      </c>
      <c r="AU299" s="23" t="s">
        <v>80</v>
      </c>
      <c r="AY299" s="23" t="s">
        <v>131</v>
      </c>
      <c r="BE299" s="183">
        <f t="shared" si="4"/>
        <v>0</v>
      </c>
      <c r="BF299" s="183">
        <f t="shared" si="5"/>
        <v>0</v>
      </c>
      <c r="BG299" s="183">
        <f t="shared" si="6"/>
        <v>0</v>
      </c>
      <c r="BH299" s="183">
        <f t="shared" si="7"/>
        <v>0</v>
      </c>
      <c r="BI299" s="183">
        <f t="shared" si="8"/>
        <v>0</v>
      </c>
      <c r="BJ299" s="23" t="s">
        <v>78</v>
      </c>
      <c r="BK299" s="184">
        <f t="shared" si="9"/>
        <v>0</v>
      </c>
      <c r="BL299" s="23" t="s">
        <v>139</v>
      </c>
      <c r="BM299" s="23" t="s">
        <v>536</v>
      </c>
    </row>
    <row r="300" spans="2:65" s="1" customFormat="1" ht="25.5" customHeight="1">
      <c r="B300" s="172"/>
      <c r="C300" s="173" t="s">
        <v>537</v>
      </c>
      <c r="D300" s="173" t="s">
        <v>134</v>
      </c>
      <c r="E300" s="174" t="s">
        <v>538</v>
      </c>
      <c r="F300" s="175" t="s">
        <v>539</v>
      </c>
      <c r="G300" s="176" t="s">
        <v>149</v>
      </c>
      <c r="H300" s="177">
        <v>2</v>
      </c>
      <c r="I300" s="178"/>
      <c r="J300" s="177">
        <f t="shared" si="0"/>
        <v>0</v>
      </c>
      <c r="K300" s="175" t="s">
        <v>138</v>
      </c>
      <c r="L300" s="40"/>
      <c r="M300" s="179" t="s">
        <v>5</v>
      </c>
      <c r="N300" s="180" t="s">
        <v>42</v>
      </c>
      <c r="O300" s="41"/>
      <c r="P300" s="181">
        <f t="shared" si="1"/>
        <v>0</v>
      </c>
      <c r="Q300" s="181">
        <v>3.96E-3</v>
      </c>
      <c r="R300" s="181">
        <f t="shared" si="2"/>
        <v>7.92E-3</v>
      </c>
      <c r="S300" s="181">
        <v>0</v>
      </c>
      <c r="T300" s="182">
        <f t="shared" si="3"/>
        <v>0</v>
      </c>
      <c r="AR300" s="23" t="s">
        <v>139</v>
      </c>
      <c r="AT300" s="23" t="s">
        <v>134</v>
      </c>
      <c r="AU300" s="23" t="s">
        <v>80</v>
      </c>
      <c r="AY300" s="23" t="s">
        <v>131</v>
      </c>
      <c r="BE300" s="183">
        <f t="shared" si="4"/>
        <v>0</v>
      </c>
      <c r="BF300" s="183">
        <f t="shared" si="5"/>
        <v>0</v>
      </c>
      <c r="BG300" s="183">
        <f t="shared" si="6"/>
        <v>0</v>
      </c>
      <c r="BH300" s="183">
        <f t="shared" si="7"/>
        <v>0</v>
      </c>
      <c r="BI300" s="183">
        <f t="shared" si="8"/>
        <v>0</v>
      </c>
      <c r="BJ300" s="23" t="s">
        <v>78</v>
      </c>
      <c r="BK300" s="184">
        <f t="shared" si="9"/>
        <v>0</v>
      </c>
      <c r="BL300" s="23" t="s">
        <v>139</v>
      </c>
      <c r="BM300" s="23" t="s">
        <v>540</v>
      </c>
    </row>
    <row r="301" spans="2:65" s="1" customFormat="1" ht="25.5" customHeight="1">
      <c r="B301" s="172"/>
      <c r="C301" s="173" t="s">
        <v>541</v>
      </c>
      <c r="D301" s="173" t="s">
        <v>134</v>
      </c>
      <c r="E301" s="174" t="s">
        <v>542</v>
      </c>
      <c r="F301" s="175" t="s">
        <v>543</v>
      </c>
      <c r="G301" s="176" t="s">
        <v>149</v>
      </c>
      <c r="H301" s="177">
        <v>2</v>
      </c>
      <c r="I301" s="178"/>
      <c r="J301" s="177">
        <f t="shared" si="0"/>
        <v>0</v>
      </c>
      <c r="K301" s="175" t="s">
        <v>138</v>
      </c>
      <c r="L301" s="40"/>
      <c r="M301" s="179" t="s">
        <v>5</v>
      </c>
      <c r="N301" s="180" t="s">
        <v>42</v>
      </c>
      <c r="O301" s="41"/>
      <c r="P301" s="181">
        <f t="shared" si="1"/>
        <v>0</v>
      </c>
      <c r="Q301" s="181">
        <v>0</v>
      </c>
      <c r="R301" s="181">
        <f t="shared" si="2"/>
        <v>0</v>
      </c>
      <c r="S301" s="181">
        <v>0</v>
      </c>
      <c r="T301" s="182">
        <f t="shared" si="3"/>
        <v>0</v>
      </c>
      <c r="AR301" s="23" t="s">
        <v>139</v>
      </c>
      <c r="AT301" s="23" t="s">
        <v>134</v>
      </c>
      <c r="AU301" s="23" t="s">
        <v>80</v>
      </c>
      <c r="AY301" s="23" t="s">
        <v>131</v>
      </c>
      <c r="BE301" s="183">
        <f t="shared" si="4"/>
        <v>0</v>
      </c>
      <c r="BF301" s="183">
        <f t="shared" si="5"/>
        <v>0</v>
      </c>
      <c r="BG301" s="183">
        <f t="shared" si="6"/>
        <v>0</v>
      </c>
      <c r="BH301" s="183">
        <f t="shared" si="7"/>
        <v>0</v>
      </c>
      <c r="BI301" s="183">
        <f t="shared" si="8"/>
        <v>0</v>
      </c>
      <c r="BJ301" s="23" t="s">
        <v>78</v>
      </c>
      <c r="BK301" s="184">
        <f t="shared" si="9"/>
        <v>0</v>
      </c>
      <c r="BL301" s="23" t="s">
        <v>139</v>
      </c>
      <c r="BM301" s="23" t="s">
        <v>544</v>
      </c>
    </row>
    <row r="302" spans="2:65" s="1" customFormat="1" ht="25.5" customHeight="1">
      <c r="B302" s="172"/>
      <c r="C302" s="173" t="s">
        <v>545</v>
      </c>
      <c r="D302" s="173" t="s">
        <v>134</v>
      </c>
      <c r="E302" s="174" t="s">
        <v>546</v>
      </c>
      <c r="F302" s="175" t="s">
        <v>547</v>
      </c>
      <c r="G302" s="176" t="s">
        <v>149</v>
      </c>
      <c r="H302" s="177">
        <v>2</v>
      </c>
      <c r="I302" s="178"/>
      <c r="J302" s="177">
        <f t="shared" si="0"/>
        <v>0</v>
      </c>
      <c r="K302" s="175" t="s">
        <v>138</v>
      </c>
      <c r="L302" s="40"/>
      <c r="M302" s="179" t="s">
        <v>5</v>
      </c>
      <c r="N302" s="180" t="s">
        <v>42</v>
      </c>
      <c r="O302" s="41"/>
      <c r="P302" s="181">
        <f t="shared" si="1"/>
        <v>0</v>
      </c>
      <c r="Q302" s="181">
        <v>3.1189999999999999E-2</v>
      </c>
      <c r="R302" s="181">
        <f t="shared" si="2"/>
        <v>6.2379999999999998E-2</v>
      </c>
      <c r="S302" s="181">
        <v>0</v>
      </c>
      <c r="T302" s="182">
        <f t="shared" si="3"/>
        <v>0</v>
      </c>
      <c r="AR302" s="23" t="s">
        <v>139</v>
      </c>
      <c r="AT302" s="23" t="s">
        <v>134</v>
      </c>
      <c r="AU302" s="23" t="s">
        <v>80</v>
      </c>
      <c r="AY302" s="23" t="s">
        <v>131</v>
      </c>
      <c r="BE302" s="183">
        <f t="shared" si="4"/>
        <v>0</v>
      </c>
      <c r="BF302" s="183">
        <f t="shared" si="5"/>
        <v>0</v>
      </c>
      <c r="BG302" s="183">
        <f t="shared" si="6"/>
        <v>0</v>
      </c>
      <c r="BH302" s="183">
        <f t="shared" si="7"/>
        <v>0</v>
      </c>
      <c r="BI302" s="183">
        <f t="shared" si="8"/>
        <v>0</v>
      </c>
      <c r="BJ302" s="23" t="s">
        <v>78</v>
      </c>
      <c r="BK302" s="184">
        <f t="shared" si="9"/>
        <v>0</v>
      </c>
      <c r="BL302" s="23" t="s">
        <v>139</v>
      </c>
      <c r="BM302" s="23" t="s">
        <v>548</v>
      </c>
    </row>
    <row r="303" spans="2:65" s="1" customFormat="1" ht="16.5" customHeight="1">
      <c r="B303" s="172"/>
      <c r="C303" s="173" t="s">
        <v>549</v>
      </c>
      <c r="D303" s="173" t="s">
        <v>134</v>
      </c>
      <c r="E303" s="174" t="s">
        <v>550</v>
      </c>
      <c r="F303" s="175" t="s">
        <v>551</v>
      </c>
      <c r="G303" s="176" t="s">
        <v>149</v>
      </c>
      <c r="H303" s="177">
        <v>5</v>
      </c>
      <c r="I303" s="178"/>
      <c r="J303" s="177">
        <f t="shared" si="0"/>
        <v>0</v>
      </c>
      <c r="K303" s="175" t="s">
        <v>138</v>
      </c>
      <c r="L303" s="40"/>
      <c r="M303" s="179" t="s">
        <v>5</v>
      </c>
      <c r="N303" s="180" t="s">
        <v>42</v>
      </c>
      <c r="O303" s="41"/>
      <c r="P303" s="181">
        <f t="shared" si="1"/>
        <v>0</v>
      </c>
      <c r="Q303" s="181">
        <v>0.10978</v>
      </c>
      <c r="R303" s="181">
        <f t="shared" si="2"/>
        <v>0.54890000000000005</v>
      </c>
      <c r="S303" s="181">
        <v>0</v>
      </c>
      <c r="T303" s="182">
        <f t="shared" si="3"/>
        <v>0</v>
      </c>
      <c r="AR303" s="23" t="s">
        <v>139</v>
      </c>
      <c r="AT303" s="23" t="s">
        <v>134</v>
      </c>
      <c r="AU303" s="23" t="s">
        <v>80</v>
      </c>
      <c r="AY303" s="23" t="s">
        <v>131</v>
      </c>
      <c r="BE303" s="183">
        <f t="shared" si="4"/>
        <v>0</v>
      </c>
      <c r="BF303" s="183">
        <f t="shared" si="5"/>
        <v>0</v>
      </c>
      <c r="BG303" s="183">
        <f t="shared" si="6"/>
        <v>0</v>
      </c>
      <c r="BH303" s="183">
        <f t="shared" si="7"/>
        <v>0</v>
      </c>
      <c r="BI303" s="183">
        <f t="shared" si="8"/>
        <v>0</v>
      </c>
      <c r="BJ303" s="23" t="s">
        <v>78</v>
      </c>
      <c r="BK303" s="184">
        <f t="shared" si="9"/>
        <v>0</v>
      </c>
      <c r="BL303" s="23" t="s">
        <v>139</v>
      </c>
      <c r="BM303" s="23" t="s">
        <v>552</v>
      </c>
    </row>
    <row r="304" spans="2:65" s="1" customFormat="1" ht="25.5" customHeight="1">
      <c r="B304" s="172"/>
      <c r="C304" s="173" t="s">
        <v>553</v>
      </c>
      <c r="D304" s="173" t="s">
        <v>134</v>
      </c>
      <c r="E304" s="174" t="s">
        <v>554</v>
      </c>
      <c r="F304" s="175" t="s">
        <v>555</v>
      </c>
      <c r="G304" s="176" t="s">
        <v>149</v>
      </c>
      <c r="H304" s="177">
        <v>5</v>
      </c>
      <c r="I304" s="178"/>
      <c r="J304" s="177">
        <f t="shared" si="0"/>
        <v>0</v>
      </c>
      <c r="K304" s="175" t="s">
        <v>138</v>
      </c>
      <c r="L304" s="40"/>
      <c r="M304" s="179" t="s">
        <v>5</v>
      </c>
      <c r="N304" s="180" t="s">
        <v>42</v>
      </c>
      <c r="O304" s="41"/>
      <c r="P304" s="181">
        <f t="shared" si="1"/>
        <v>0</v>
      </c>
      <c r="Q304" s="181">
        <v>1.2120000000000001E-2</v>
      </c>
      <c r="R304" s="181">
        <f t="shared" si="2"/>
        <v>6.0600000000000001E-2</v>
      </c>
      <c r="S304" s="181">
        <v>0</v>
      </c>
      <c r="T304" s="182">
        <f t="shared" si="3"/>
        <v>0</v>
      </c>
      <c r="AR304" s="23" t="s">
        <v>139</v>
      </c>
      <c r="AT304" s="23" t="s">
        <v>134</v>
      </c>
      <c r="AU304" s="23" t="s">
        <v>80</v>
      </c>
      <c r="AY304" s="23" t="s">
        <v>131</v>
      </c>
      <c r="BE304" s="183">
        <f t="shared" si="4"/>
        <v>0</v>
      </c>
      <c r="BF304" s="183">
        <f t="shared" si="5"/>
        <v>0</v>
      </c>
      <c r="BG304" s="183">
        <f t="shared" si="6"/>
        <v>0</v>
      </c>
      <c r="BH304" s="183">
        <f t="shared" si="7"/>
        <v>0</v>
      </c>
      <c r="BI304" s="183">
        <f t="shared" si="8"/>
        <v>0</v>
      </c>
      <c r="BJ304" s="23" t="s">
        <v>78</v>
      </c>
      <c r="BK304" s="184">
        <f t="shared" si="9"/>
        <v>0</v>
      </c>
      <c r="BL304" s="23" t="s">
        <v>139</v>
      </c>
      <c r="BM304" s="23" t="s">
        <v>556</v>
      </c>
    </row>
    <row r="305" spans="2:65" s="1" customFormat="1" ht="25.5" customHeight="1">
      <c r="B305" s="172"/>
      <c r="C305" s="173" t="s">
        <v>557</v>
      </c>
      <c r="D305" s="173" t="s">
        <v>134</v>
      </c>
      <c r="E305" s="174" t="s">
        <v>558</v>
      </c>
      <c r="F305" s="175" t="s">
        <v>559</v>
      </c>
      <c r="G305" s="176" t="s">
        <v>149</v>
      </c>
      <c r="H305" s="177">
        <v>5</v>
      </c>
      <c r="I305" s="178"/>
      <c r="J305" s="177">
        <f t="shared" si="0"/>
        <v>0</v>
      </c>
      <c r="K305" s="175" t="s">
        <v>138</v>
      </c>
      <c r="L305" s="40"/>
      <c r="M305" s="179" t="s">
        <v>5</v>
      </c>
      <c r="N305" s="180" t="s">
        <v>42</v>
      </c>
      <c r="O305" s="41"/>
      <c r="P305" s="181">
        <f t="shared" si="1"/>
        <v>0</v>
      </c>
      <c r="Q305" s="181">
        <v>0</v>
      </c>
      <c r="R305" s="181">
        <f t="shared" si="2"/>
        <v>0</v>
      </c>
      <c r="S305" s="181">
        <v>0</v>
      </c>
      <c r="T305" s="182">
        <f t="shared" si="3"/>
        <v>0</v>
      </c>
      <c r="AR305" s="23" t="s">
        <v>139</v>
      </c>
      <c r="AT305" s="23" t="s">
        <v>134</v>
      </c>
      <c r="AU305" s="23" t="s">
        <v>80</v>
      </c>
      <c r="AY305" s="23" t="s">
        <v>131</v>
      </c>
      <c r="BE305" s="183">
        <f t="shared" si="4"/>
        <v>0</v>
      </c>
      <c r="BF305" s="183">
        <f t="shared" si="5"/>
        <v>0</v>
      </c>
      <c r="BG305" s="183">
        <f t="shared" si="6"/>
        <v>0</v>
      </c>
      <c r="BH305" s="183">
        <f t="shared" si="7"/>
        <v>0</v>
      </c>
      <c r="BI305" s="183">
        <f t="shared" si="8"/>
        <v>0</v>
      </c>
      <c r="BJ305" s="23" t="s">
        <v>78</v>
      </c>
      <c r="BK305" s="184">
        <f t="shared" si="9"/>
        <v>0</v>
      </c>
      <c r="BL305" s="23" t="s">
        <v>139</v>
      </c>
      <c r="BM305" s="23" t="s">
        <v>560</v>
      </c>
    </row>
    <row r="306" spans="2:65" s="1" customFormat="1" ht="25.5" customHeight="1">
      <c r="B306" s="172"/>
      <c r="C306" s="173" t="s">
        <v>561</v>
      </c>
      <c r="D306" s="173" t="s">
        <v>134</v>
      </c>
      <c r="E306" s="174" t="s">
        <v>562</v>
      </c>
      <c r="F306" s="175" t="s">
        <v>563</v>
      </c>
      <c r="G306" s="176" t="s">
        <v>149</v>
      </c>
      <c r="H306" s="177">
        <v>5</v>
      </c>
      <c r="I306" s="178"/>
      <c r="J306" s="177">
        <f t="shared" si="0"/>
        <v>0</v>
      </c>
      <c r="K306" s="175" t="s">
        <v>138</v>
      </c>
      <c r="L306" s="40"/>
      <c r="M306" s="179" t="s">
        <v>5</v>
      </c>
      <c r="N306" s="180" t="s">
        <v>42</v>
      </c>
      <c r="O306" s="41"/>
      <c r="P306" s="181">
        <f t="shared" si="1"/>
        <v>0</v>
      </c>
      <c r="Q306" s="181">
        <v>5.6559999999999999E-2</v>
      </c>
      <c r="R306" s="181">
        <f t="shared" si="2"/>
        <v>0.2828</v>
      </c>
      <c r="S306" s="181">
        <v>0</v>
      </c>
      <c r="T306" s="182">
        <f t="shared" si="3"/>
        <v>0</v>
      </c>
      <c r="AR306" s="23" t="s">
        <v>139</v>
      </c>
      <c r="AT306" s="23" t="s">
        <v>134</v>
      </c>
      <c r="AU306" s="23" t="s">
        <v>80</v>
      </c>
      <c r="AY306" s="23" t="s">
        <v>131</v>
      </c>
      <c r="BE306" s="183">
        <f t="shared" si="4"/>
        <v>0</v>
      </c>
      <c r="BF306" s="183">
        <f t="shared" si="5"/>
        <v>0</v>
      </c>
      <c r="BG306" s="183">
        <f t="shared" si="6"/>
        <v>0</v>
      </c>
      <c r="BH306" s="183">
        <f t="shared" si="7"/>
        <v>0</v>
      </c>
      <c r="BI306" s="183">
        <f t="shared" si="8"/>
        <v>0</v>
      </c>
      <c r="BJ306" s="23" t="s">
        <v>78</v>
      </c>
      <c r="BK306" s="184">
        <f t="shared" si="9"/>
        <v>0</v>
      </c>
      <c r="BL306" s="23" t="s">
        <v>139</v>
      </c>
      <c r="BM306" s="23" t="s">
        <v>564</v>
      </c>
    </row>
    <row r="307" spans="2:65" s="1" customFormat="1" ht="25.5" customHeight="1">
      <c r="B307" s="172"/>
      <c r="C307" s="173" t="s">
        <v>565</v>
      </c>
      <c r="D307" s="173" t="s">
        <v>134</v>
      </c>
      <c r="E307" s="174" t="s">
        <v>566</v>
      </c>
      <c r="F307" s="175" t="s">
        <v>567</v>
      </c>
      <c r="G307" s="176" t="s">
        <v>222</v>
      </c>
      <c r="H307" s="177">
        <v>0.4</v>
      </c>
      <c r="I307" s="178"/>
      <c r="J307" s="177">
        <f t="shared" si="0"/>
        <v>0</v>
      </c>
      <c r="K307" s="175" t="s">
        <v>138</v>
      </c>
      <c r="L307" s="40"/>
      <c r="M307" s="179" t="s">
        <v>5</v>
      </c>
      <c r="N307" s="180" t="s">
        <v>42</v>
      </c>
      <c r="O307" s="41"/>
      <c r="P307" s="181">
        <f t="shared" si="1"/>
        <v>0</v>
      </c>
      <c r="Q307" s="181">
        <v>0</v>
      </c>
      <c r="R307" s="181">
        <f t="shared" si="2"/>
        <v>0</v>
      </c>
      <c r="S307" s="181">
        <v>0</v>
      </c>
      <c r="T307" s="182">
        <f t="shared" si="3"/>
        <v>0</v>
      </c>
      <c r="AR307" s="23" t="s">
        <v>139</v>
      </c>
      <c r="AT307" s="23" t="s">
        <v>134</v>
      </c>
      <c r="AU307" s="23" t="s">
        <v>80</v>
      </c>
      <c r="AY307" s="23" t="s">
        <v>131</v>
      </c>
      <c r="BE307" s="183">
        <f t="shared" si="4"/>
        <v>0</v>
      </c>
      <c r="BF307" s="183">
        <f t="shared" si="5"/>
        <v>0</v>
      </c>
      <c r="BG307" s="183">
        <f t="shared" si="6"/>
        <v>0</v>
      </c>
      <c r="BH307" s="183">
        <f t="shared" si="7"/>
        <v>0</v>
      </c>
      <c r="BI307" s="183">
        <f t="shared" si="8"/>
        <v>0</v>
      </c>
      <c r="BJ307" s="23" t="s">
        <v>78</v>
      </c>
      <c r="BK307" s="184">
        <f t="shared" si="9"/>
        <v>0</v>
      </c>
      <c r="BL307" s="23" t="s">
        <v>139</v>
      </c>
      <c r="BM307" s="23" t="s">
        <v>568</v>
      </c>
    </row>
    <row r="308" spans="2:65" s="10" customFormat="1" ht="29.85" customHeight="1">
      <c r="B308" s="159"/>
      <c r="D308" s="160" t="s">
        <v>70</v>
      </c>
      <c r="E308" s="170" t="s">
        <v>141</v>
      </c>
      <c r="F308" s="170" t="s">
        <v>569</v>
      </c>
      <c r="I308" s="162"/>
      <c r="J308" s="171">
        <f>BK308</f>
        <v>0</v>
      </c>
      <c r="L308" s="159"/>
      <c r="M308" s="164"/>
      <c r="N308" s="165"/>
      <c r="O308" s="165"/>
      <c r="P308" s="166">
        <f>SUM(P309:P370)</f>
        <v>0</v>
      </c>
      <c r="Q308" s="165"/>
      <c r="R308" s="166">
        <f>SUM(R309:R370)</f>
        <v>232.03612728399997</v>
      </c>
      <c r="S308" s="165"/>
      <c r="T308" s="167">
        <f>SUM(T309:T370)</f>
        <v>67.486199999999997</v>
      </c>
      <c r="AR308" s="160" t="s">
        <v>78</v>
      </c>
      <c r="AT308" s="168" t="s">
        <v>70</v>
      </c>
      <c r="AU308" s="168" t="s">
        <v>78</v>
      </c>
      <c r="AY308" s="160" t="s">
        <v>131</v>
      </c>
      <c r="BK308" s="169">
        <f>SUM(BK309:BK370)</f>
        <v>0</v>
      </c>
    </row>
    <row r="309" spans="2:65" s="1" customFormat="1" ht="16.5" customHeight="1">
      <c r="B309" s="172"/>
      <c r="C309" s="173" t="s">
        <v>570</v>
      </c>
      <c r="D309" s="173" t="s">
        <v>134</v>
      </c>
      <c r="E309" s="174" t="s">
        <v>571</v>
      </c>
      <c r="F309" s="175" t="s">
        <v>572</v>
      </c>
      <c r="G309" s="176" t="s">
        <v>144</v>
      </c>
      <c r="H309" s="177">
        <v>6.3</v>
      </c>
      <c r="I309" s="178"/>
      <c r="J309" s="177">
        <f>ROUND(I309*H309,15)</f>
        <v>0</v>
      </c>
      <c r="K309" s="175" t="s">
        <v>138</v>
      </c>
      <c r="L309" s="40"/>
      <c r="M309" s="179" t="s">
        <v>5</v>
      </c>
      <c r="N309" s="180" t="s">
        <v>42</v>
      </c>
      <c r="O309" s="41"/>
      <c r="P309" s="181">
        <f>O309*H309</f>
        <v>0</v>
      </c>
      <c r="Q309" s="181">
        <v>2.0000000000000001E-4</v>
      </c>
      <c r="R309" s="181">
        <f>Q309*H309</f>
        <v>1.2600000000000001E-3</v>
      </c>
      <c r="S309" s="181">
        <v>0</v>
      </c>
      <c r="T309" s="182">
        <f>S309*H309</f>
        <v>0</v>
      </c>
      <c r="AR309" s="23" t="s">
        <v>139</v>
      </c>
      <c r="AT309" s="23" t="s">
        <v>134</v>
      </c>
      <c r="AU309" s="23" t="s">
        <v>80</v>
      </c>
      <c r="AY309" s="23" t="s">
        <v>131</v>
      </c>
      <c r="BE309" s="183">
        <f>IF(N309="základní",J309,0)</f>
        <v>0</v>
      </c>
      <c r="BF309" s="183">
        <f>IF(N309="snížená",J309,0)</f>
        <v>0</v>
      </c>
      <c r="BG309" s="183">
        <f>IF(N309="zákl. přenesená",J309,0)</f>
        <v>0</v>
      </c>
      <c r="BH309" s="183">
        <f>IF(N309="sníž. přenesená",J309,0)</f>
        <v>0</v>
      </c>
      <c r="BI309" s="183">
        <f>IF(N309="nulová",J309,0)</f>
        <v>0</v>
      </c>
      <c r="BJ309" s="23" t="s">
        <v>78</v>
      </c>
      <c r="BK309" s="184">
        <f>ROUND(I309*H309,15)</f>
        <v>0</v>
      </c>
      <c r="BL309" s="23" t="s">
        <v>139</v>
      </c>
      <c r="BM309" s="23" t="s">
        <v>573</v>
      </c>
    </row>
    <row r="310" spans="2:65" s="11" customFormat="1">
      <c r="B310" s="185"/>
      <c r="D310" s="186" t="s">
        <v>155</v>
      </c>
      <c r="E310" s="187" t="s">
        <v>5</v>
      </c>
      <c r="F310" s="188" t="s">
        <v>494</v>
      </c>
      <c r="H310" s="189">
        <v>6.3</v>
      </c>
      <c r="I310" s="190"/>
      <c r="L310" s="185"/>
      <c r="M310" s="191"/>
      <c r="N310" s="192"/>
      <c r="O310" s="192"/>
      <c r="P310" s="192"/>
      <c r="Q310" s="192"/>
      <c r="R310" s="192"/>
      <c r="S310" s="192"/>
      <c r="T310" s="193"/>
      <c r="AT310" s="187" t="s">
        <v>155</v>
      </c>
      <c r="AU310" s="187" t="s">
        <v>80</v>
      </c>
      <c r="AV310" s="11" t="s">
        <v>80</v>
      </c>
      <c r="AW310" s="11" t="s">
        <v>34</v>
      </c>
      <c r="AX310" s="11" t="s">
        <v>78</v>
      </c>
      <c r="AY310" s="187" t="s">
        <v>131</v>
      </c>
    </row>
    <row r="311" spans="2:65" s="1" customFormat="1" ht="16.5" customHeight="1">
      <c r="B311" s="172"/>
      <c r="C311" s="173" t="s">
        <v>574</v>
      </c>
      <c r="D311" s="173" t="s">
        <v>134</v>
      </c>
      <c r="E311" s="174" t="s">
        <v>575</v>
      </c>
      <c r="F311" s="175" t="s">
        <v>576</v>
      </c>
      <c r="G311" s="176" t="s">
        <v>144</v>
      </c>
      <c r="H311" s="177">
        <v>6.3</v>
      </c>
      <c r="I311" s="178"/>
      <c r="J311" s="177">
        <f>ROUND(I311*H311,15)</f>
        <v>0</v>
      </c>
      <c r="K311" s="175" t="s">
        <v>138</v>
      </c>
      <c r="L311" s="40"/>
      <c r="M311" s="179" t="s">
        <v>5</v>
      </c>
      <c r="N311" s="180" t="s">
        <v>42</v>
      </c>
      <c r="O311" s="41"/>
      <c r="P311" s="181">
        <f>O311*H311</f>
        <v>0</v>
      </c>
      <c r="Q311" s="181">
        <v>0</v>
      </c>
      <c r="R311" s="181">
        <f>Q311*H311</f>
        <v>0</v>
      </c>
      <c r="S311" s="181">
        <v>0</v>
      </c>
      <c r="T311" s="182">
        <f>S311*H311</f>
        <v>0</v>
      </c>
      <c r="AR311" s="23" t="s">
        <v>139</v>
      </c>
      <c r="AT311" s="23" t="s">
        <v>134</v>
      </c>
      <c r="AU311" s="23" t="s">
        <v>80</v>
      </c>
      <c r="AY311" s="23" t="s">
        <v>131</v>
      </c>
      <c r="BE311" s="183">
        <f>IF(N311="základní",J311,0)</f>
        <v>0</v>
      </c>
      <c r="BF311" s="183">
        <f>IF(N311="snížená",J311,0)</f>
        <v>0</v>
      </c>
      <c r="BG311" s="183">
        <f>IF(N311="zákl. přenesená",J311,0)</f>
        <v>0</v>
      </c>
      <c r="BH311" s="183">
        <f>IF(N311="sníž. přenesená",J311,0)</f>
        <v>0</v>
      </c>
      <c r="BI311" s="183">
        <f>IF(N311="nulová",J311,0)</f>
        <v>0</v>
      </c>
      <c r="BJ311" s="23" t="s">
        <v>78</v>
      </c>
      <c r="BK311" s="184">
        <f>ROUND(I311*H311,15)</f>
        <v>0</v>
      </c>
      <c r="BL311" s="23" t="s">
        <v>139</v>
      </c>
      <c r="BM311" s="23" t="s">
        <v>577</v>
      </c>
    </row>
    <row r="312" spans="2:65" s="11" customFormat="1">
      <c r="B312" s="185"/>
      <c r="D312" s="186" t="s">
        <v>155</v>
      </c>
      <c r="E312" s="187" t="s">
        <v>5</v>
      </c>
      <c r="F312" s="188" t="s">
        <v>494</v>
      </c>
      <c r="H312" s="189">
        <v>6.3</v>
      </c>
      <c r="I312" s="190"/>
      <c r="L312" s="185"/>
      <c r="M312" s="191"/>
      <c r="N312" s="192"/>
      <c r="O312" s="192"/>
      <c r="P312" s="192"/>
      <c r="Q312" s="192"/>
      <c r="R312" s="192"/>
      <c r="S312" s="192"/>
      <c r="T312" s="193"/>
      <c r="AT312" s="187" t="s">
        <v>155</v>
      </c>
      <c r="AU312" s="187" t="s">
        <v>80</v>
      </c>
      <c r="AV312" s="11" t="s">
        <v>80</v>
      </c>
      <c r="AW312" s="11" t="s">
        <v>34</v>
      </c>
      <c r="AX312" s="11" t="s">
        <v>78</v>
      </c>
      <c r="AY312" s="187" t="s">
        <v>131</v>
      </c>
    </row>
    <row r="313" spans="2:65" s="1" customFormat="1" ht="16.5" customHeight="1">
      <c r="B313" s="172"/>
      <c r="C313" s="173" t="s">
        <v>578</v>
      </c>
      <c r="D313" s="173" t="s">
        <v>134</v>
      </c>
      <c r="E313" s="174" t="s">
        <v>579</v>
      </c>
      <c r="F313" s="175" t="s">
        <v>580</v>
      </c>
      <c r="G313" s="176" t="s">
        <v>149</v>
      </c>
      <c r="H313" s="177">
        <v>2</v>
      </c>
      <c r="I313" s="178"/>
      <c r="J313" s="177">
        <f t="shared" ref="J313:J319" si="10">ROUND(I313*H313,15)</f>
        <v>0</v>
      </c>
      <c r="K313" s="175" t="s">
        <v>138</v>
      </c>
      <c r="L313" s="40"/>
      <c r="M313" s="179" t="s">
        <v>5</v>
      </c>
      <c r="N313" s="180" t="s">
        <v>42</v>
      </c>
      <c r="O313" s="41"/>
      <c r="P313" s="181">
        <f t="shared" ref="P313:P319" si="11">O313*H313</f>
        <v>0</v>
      </c>
      <c r="Q313" s="181">
        <v>0</v>
      </c>
      <c r="R313" s="181">
        <f t="shared" ref="R313:R319" si="12">Q313*H313</f>
        <v>0</v>
      </c>
      <c r="S313" s="181">
        <v>0</v>
      </c>
      <c r="T313" s="182">
        <f t="shared" ref="T313:T319" si="13">S313*H313</f>
        <v>0</v>
      </c>
      <c r="AR313" s="23" t="s">
        <v>139</v>
      </c>
      <c r="AT313" s="23" t="s">
        <v>134</v>
      </c>
      <c r="AU313" s="23" t="s">
        <v>80</v>
      </c>
      <c r="AY313" s="23" t="s">
        <v>131</v>
      </c>
      <c r="BE313" s="183">
        <f t="shared" ref="BE313:BE319" si="14">IF(N313="základní",J313,0)</f>
        <v>0</v>
      </c>
      <c r="BF313" s="183">
        <f t="shared" ref="BF313:BF319" si="15">IF(N313="snížená",J313,0)</f>
        <v>0</v>
      </c>
      <c r="BG313" s="183">
        <f t="shared" ref="BG313:BG319" si="16">IF(N313="zákl. přenesená",J313,0)</f>
        <v>0</v>
      </c>
      <c r="BH313" s="183">
        <f t="shared" ref="BH313:BH319" si="17">IF(N313="sníž. přenesená",J313,0)</f>
        <v>0</v>
      </c>
      <c r="BI313" s="183">
        <f t="shared" ref="BI313:BI319" si="18">IF(N313="nulová",J313,0)</f>
        <v>0</v>
      </c>
      <c r="BJ313" s="23" t="s">
        <v>78</v>
      </c>
      <c r="BK313" s="184">
        <f t="shared" ref="BK313:BK319" si="19">ROUND(I313*H313,15)</f>
        <v>0</v>
      </c>
      <c r="BL313" s="23" t="s">
        <v>139</v>
      </c>
      <c r="BM313" s="23" t="s">
        <v>581</v>
      </c>
    </row>
    <row r="314" spans="2:65" s="1" customFormat="1" ht="25.5" customHeight="1">
      <c r="B314" s="172"/>
      <c r="C314" s="173" t="s">
        <v>582</v>
      </c>
      <c r="D314" s="173" t="s">
        <v>134</v>
      </c>
      <c r="E314" s="174" t="s">
        <v>583</v>
      </c>
      <c r="F314" s="175" t="s">
        <v>584</v>
      </c>
      <c r="G314" s="176" t="s">
        <v>149</v>
      </c>
      <c r="H314" s="177">
        <v>100</v>
      </c>
      <c r="I314" s="178"/>
      <c r="J314" s="177">
        <f t="shared" si="10"/>
        <v>0</v>
      </c>
      <c r="K314" s="175" t="s">
        <v>138</v>
      </c>
      <c r="L314" s="40"/>
      <c r="M314" s="179" t="s">
        <v>5</v>
      </c>
      <c r="N314" s="180" t="s">
        <v>42</v>
      </c>
      <c r="O314" s="41"/>
      <c r="P314" s="181">
        <f t="shared" si="11"/>
        <v>0</v>
      </c>
      <c r="Q314" s="181">
        <v>0</v>
      </c>
      <c r="R314" s="181">
        <f t="shared" si="12"/>
        <v>0</v>
      </c>
      <c r="S314" s="181">
        <v>0</v>
      </c>
      <c r="T314" s="182">
        <f t="shared" si="13"/>
        <v>0</v>
      </c>
      <c r="AR314" s="23" t="s">
        <v>139</v>
      </c>
      <c r="AT314" s="23" t="s">
        <v>134</v>
      </c>
      <c r="AU314" s="23" t="s">
        <v>80</v>
      </c>
      <c r="AY314" s="23" t="s">
        <v>131</v>
      </c>
      <c r="BE314" s="183">
        <f t="shared" si="14"/>
        <v>0</v>
      </c>
      <c r="BF314" s="183">
        <f t="shared" si="15"/>
        <v>0</v>
      </c>
      <c r="BG314" s="183">
        <f t="shared" si="16"/>
        <v>0</v>
      </c>
      <c r="BH314" s="183">
        <f t="shared" si="17"/>
        <v>0</v>
      </c>
      <c r="BI314" s="183">
        <f t="shared" si="18"/>
        <v>0</v>
      </c>
      <c r="BJ314" s="23" t="s">
        <v>78</v>
      </c>
      <c r="BK314" s="184">
        <f t="shared" si="19"/>
        <v>0</v>
      </c>
      <c r="BL314" s="23" t="s">
        <v>139</v>
      </c>
      <c r="BM314" s="23" t="s">
        <v>585</v>
      </c>
    </row>
    <row r="315" spans="2:65" s="1" customFormat="1" ht="25.5" customHeight="1">
      <c r="B315" s="172"/>
      <c r="C315" s="173" t="s">
        <v>586</v>
      </c>
      <c r="D315" s="173" t="s">
        <v>134</v>
      </c>
      <c r="E315" s="174" t="s">
        <v>587</v>
      </c>
      <c r="F315" s="175" t="s">
        <v>588</v>
      </c>
      <c r="G315" s="176" t="s">
        <v>149</v>
      </c>
      <c r="H315" s="177">
        <v>12</v>
      </c>
      <c r="I315" s="178"/>
      <c r="J315" s="177">
        <f t="shared" si="10"/>
        <v>0</v>
      </c>
      <c r="K315" s="175" t="s">
        <v>138</v>
      </c>
      <c r="L315" s="40"/>
      <c r="M315" s="179" t="s">
        <v>5</v>
      </c>
      <c r="N315" s="180" t="s">
        <v>42</v>
      </c>
      <c r="O315" s="41"/>
      <c r="P315" s="181">
        <f t="shared" si="11"/>
        <v>0</v>
      </c>
      <c r="Q315" s="181">
        <v>6.9999999999999999E-4</v>
      </c>
      <c r="R315" s="181">
        <f t="shared" si="12"/>
        <v>8.3999999999999995E-3</v>
      </c>
      <c r="S315" s="181">
        <v>0</v>
      </c>
      <c r="T315" s="182">
        <f t="shared" si="13"/>
        <v>0</v>
      </c>
      <c r="AR315" s="23" t="s">
        <v>139</v>
      </c>
      <c r="AT315" s="23" t="s">
        <v>134</v>
      </c>
      <c r="AU315" s="23" t="s">
        <v>80</v>
      </c>
      <c r="AY315" s="23" t="s">
        <v>131</v>
      </c>
      <c r="BE315" s="183">
        <f t="shared" si="14"/>
        <v>0</v>
      </c>
      <c r="BF315" s="183">
        <f t="shared" si="15"/>
        <v>0</v>
      </c>
      <c r="BG315" s="183">
        <f t="shared" si="16"/>
        <v>0</v>
      </c>
      <c r="BH315" s="183">
        <f t="shared" si="17"/>
        <v>0</v>
      </c>
      <c r="BI315" s="183">
        <f t="shared" si="18"/>
        <v>0</v>
      </c>
      <c r="BJ315" s="23" t="s">
        <v>78</v>
      </c>
      <c r="BK315" s="184">
        <f t="shared" si="19"/>
        <v>0</v>
      </c>
      <c r="BL315" s="23" t="s">
        <v>139</v>
      </c>
      <c r="BM315" s="23" t="s">
        <v>589</v>
      </c>
    </row>
    <row r="316" spans="2:65" s="1" customFormat="1" ht="16.5" customHeight="1">
      <c r="B316" s="172"/>
      <c r="C316" s="202" t="s">
        <v>590</v>
      </c>
      <c r="D316" s="202" t="s">
        <v>201</v>
      </c>
      <c r="E316" s="203" t="s">
        <v>591</v>
      </c>
      <c r="F316" s="204" t="s">
        <v>592</v>
      </c>
      <c r="G316" s="205" t="s">
        <v>149</v>
      </c>
      <c r="H316" s="206">
        <v>12</v>
      </c>
      <c r="I316" s="207"/>
      <c r="J316" s="206">
        <f t="shared" si="10"/>
        <v>0</v>
      </c>
      <c r="K316" s="204" t="s">
        <v>138</v>
      </c>
      <c r="L316" s="208"/>
      <c r="M316" s="209" t="s">
        <v>5</v>
      </c>
      <c r="N316" s="210" t="s">
        <v>42</v>
      </c>
      <c r="O316" s="41"/>
      <c r="P316" s="181">
        <f t="shared" si="11"/>
        <v>0</v>
      </c>
      <c r="Q316" s="181">
        <v>4.0000000000000001E-3</v>
      </c>
      <c r="R316" s="181">
        <f t="shared" si="12"/>
        <v>4.8000000000000001E-2</v>
      </c>
      <c r="S316" s="181">
        <v>0</v>
      </c>
      <c r="T316" s="182">
        <f t="shared" si="13"/>
        <v>0</v>
      </c>
      <c r="AR316" s="23" t="s">
        <v>133</v>
      </c>
      <c r="AT316" s="23" t="s">
        <v>201</v>
      </c>
      <c r="AU316" s="23" t="s">
        <v>80</v>
      </c>
      <c r="AY316" s="23" t="s">
        <v>131</v>
      </c>
      <c r="BE316" s="183">
        <f t="shared" si="14"/>
        <v>0</v>
      </c>
      <c r="BF316" s="183">
        <f t="shared" si="15"/>
        <v>0</v>
      </c>
      <c r="BG316" s="183">
        <f t="shared" si="16"/>
        <v>0</v>
      </c>
      <c r="BH316" s="183">
        <f t="shared" si="17"/>
        <v>0</v>
      </c>
      <c r="BI316" s="183">
        <f t="shared" si="18"/>
        <v>0</v>
      </c>
      <c r="BJ316" s="23" t="s">
        <v>78</v>
      </c>
      <c r="BK316" s="184">
        <f t="shared" si="19"/>
        <v>0</v>
      </c>
      <c r="BL316" s="23" t="s">
        <v>139</v>
      </c>
      <c r="BM316" s="23" t="s">
        <v>593</v>
      </c>
    </row>
    <row r="317" spans="2:65" s="1" customFormat="1" ht="25.5" customHeight="1">
      <c r="B317" s="172"/>
      <c r="C317" s="173" t="s">
        <v>594</v>
      </c>
      <c r="D317" s="173" t="s">
        <v>134</v>
      </c>
      <c r="E317" s="174" t="s">
        <v>595</v>
      </c>
      <c r="F317" s="175" t="s">
        <v>596</v>
      </c>
      <c r="G317" s="176" t="s">
        <v>149</v>
      </c>
      <c r="H317" s="177">
        <v>8</v>
      </c>
      <c r="I317" s="178"/>
      <c r="J317" s="177">
        <f t="shared" si="10"/>
        <v>0</v>
      </c>
      <c r="K317" s="175" t="s">
        <v>138</v>
      </c>
      <c r="L317" s="40"/>
      <c r="M317" s="179" t="s">
        <v>5</v>
      </c>
      <c r="N317" s="180" t="s">
        <v>42</v>
      </c>
      <c r="O317" s="41"/>
      <c r="P317" s="181">
        <f t="shared" si="11"/>
        <v>0</v>
      </c>
      <c r="Q317" s="181">
        <v>0.11241</v>
      </c>
      <c r="R317" s="181">
        <f t="shared" si="12"/>
        <v>0.89927999999999997</v>
      </c>
      <c r="S317" s="181">
        <v>0</v>
      </c>
      <c r="T317" s="182">
        <f t="shared" si="13"/>
        <v>0</v>
      </c>
      <c r="AR317" s="23" t="s">
        <v>139</v>
      </c>
      <c r="AT317" s="23" t="s">
        <v>134</v>
      </c>
      <c r="AU317" s="23" t="s">
        <v>80</v>
      </c>
      <c r="AY317" s="23" t="s">
        <v>131</v>
      </c>
      <c r="BE317" s="183">
        <f t="shared" si="14"/>
        <v>0</v>
      </c>
      <c r="BF317" s="183">
        <f t="shared" si="15"/>
        <v>0</v>
      </c>
      <c r="BG317" s="183">
        <f t="shared" si="16"/>
        <v>0</v>
      </c>
      <c r="BH317" s="183">
        <f t="shared" si="17"/>
        <v>0</v>
      </c>
      <c r="BI317" s="183">
        <f t="shared" si="18"/>
        <v>0</v>
      </c>
      <c r="BJ317" s="23" t="s">
        <v>78</v>
      </c>
      <c r="BK317" s="184">
        <f t="shared" si="19"/>
        <v>0</v>
      </c>
      <c r="BL317" s="23" t="s">
        <v>139</v>
      </c>
      <c r="BM317" s="23" t="s">
        <v>597</v>
      </c>
    </row>
    <row r="318" spans="2:65" s="1" customFormat="1" ht="16.5" customHeight="1">
      <c r="B318" s="172"/>
      <c r="C318" s="202" t="s">
        <v>598</v>
      </c>
      <c r="D318" s="202" t="s">
        <v>201</v>
      </c>
      <c r="E318" s="203" t="s">
        <v>599</v>
      </c>
      <c r="F318" s="204" t="s">
        <v>600</v>
      </c>
      <c r="G318" s="205" t="s">
        <v>149</v>
      </c>
      <c r="H318" s="206">
        <v>8</v>
      </c>
      <c r="I318" s="207"/>
      <c r="J318" s="206">
        <f t="shared" si="10"/>
        <v>0</v>
      </c>
      <c r="K318" s="204" t="s">
        <v>138</v>
      </c>
      <c r="L318" s="208"/>
      <c r="M318" s="209" t="s">
        <v>5</v>
      </c>
      <c r="N318" s="210" t="s">
        <v>42</v>
      </c>
      <c r="O318" s="41"/>
      <c r="P318" s="181">
        <f t="shared" si="11"/>
        <v>0</v>
      </c>
      <c r="Q318" s="181">
        <v>6.1000000000000004E-3</v>
      </c>
      <c r="R318" s="181">
        <f t="shared" si="12"/>
        <v>4.8800000000000003E-2</v>
      </c>
      <c r="S318" s="181">
        <v>0</v>
      </c>
      <c r="T318" s="182">
        <f t="shared" si="13"/>
        <v>0</v>
      </c>
      <c r="AR318" s="23" t="s">
        <v>133</v>
      </c>
      <c r="AT318" s="23" t="s">
        <v>201</v>
      </c>
      <c r="AU318" s="23" t="s">
        <v>80</v>
      </c>
      <c r="AY318" s="23" t="s">
        <v>131</v>
      </c>
      <c r="BE318" s="183">
        <f t="shared" si="14"/>
        <v>0</v>
      </c>
      <c r="BF318" s="183">
        <f t="shared" si="15"/>
        <v>0</v>
      </c>
      <c r="BG318" s="183">
        <f t="shared" si="16"/>
        <v>0</v>
      </c>
      <c r="BH318" s="183">
        <f t="shared" si="17"/>
        <v>0</v>
      </c>
      <c r="BI318" s="183">
        <f t="shared" si="18"/>
        <v>0</v>
      </c>
      <c r="BJ318" s="23" t="s">
        <v>78</v>
      </c>
      <c r="BK318" s="184">
        <f t="shared" si="19"/>
        <v>0</v>
      </c>
      <c r="BL318" s="23" t="s">
        <v>139</v>
      </c>
      <c r="BM318" s="23" t="s">
        <v>601</v>
      </c>
    </row>
    <row r="319" spans="2:65" s="1" customFormat="1" ht="16.5" customHeight="1">
      <c r="B319" s="172"/>
      <c r="C319" s="173" t="s">
        <v>602</v>
      </c>
      <c r="D319" s="173" t="s">
        <v>134</v>
      </c>
      <c r="E319" s="174" t="s">
        <v>603</v>
      </c>
      <c r="F319" s="175" t="s">
        <v>604</v>
      </c>
      <c r="G319" s="176" t="s">
        <v>191</v>
      </c>
      <c r="H319" s="177">
        <v>598.20000000000005</v>
      </c>
      <c r="I319" s="178"/>
      <c r="J319" s="177">
        <f t="shared" si="10"/>
        <v>0</v>
      </c>
      <c r="K319" s="175" t="s">
        <v>138</v>
      </c>
      <c r="L319" s="40"/>
      <c r="M319" s="179" t="s">
        <v>5</v>
      </c>
      <c r="N319" s="180" t="s">
        <v>42</v>
      </c>
      <c r="O319" s="41"/>
      <c r="P319" s="181">
        <f t="shared" si="11"/>
        <v>0</v>
      </c>
      <c r="Q319" s="181">
        <v>4.0000000000000002E-4</v>
      </c>
      <c r="R319" s="181">
        <f t="shared" si="12"/>
        <v>0.23928000000000002</v>
      </c>
      <c r="S319" s="181">
        <v>0</v>
      </c>
      <c r="T319" s="182">
        <f t="shared" si="13"/>
        <v>0</v>
      </c>
      <c r="AR319" s="23" t="s">
        <v>139</v>
      </c>
      <c r="AT319" s="23" t="s">
        <v>134</v>
      </c>
      <c r="AU319" s="23" t="s">
        <v>80</v>
      </c>
      <c r="AY319" s="23" t="s">
        <v>131</v>
      </c>
      <c r="BE319" s="183">
        <f t="shared" si="14"/>
        <v>0</v>
      </c>
      <c r="BF319" s="183">
        <f t="shared" si="15"/>
        <v>0</v>
      </c>
      <c r="BG319" s="183">
        <f t="shared" si="16"/>
        <v>0</v>
      </c>
      <c r="BH319" s="183">
        <f t="shared" si="17"/>
        <v>0</v>
      </c>
      <c r="BI319" s="183">
        <f t="shared" si="18"/>
        <v>0</v>
      </c>
      <c r="BJ319" s="23" t="s">
        <v>78</v>
      </c>
      <c r="BK319" s="184">
        <f t="shared" si="19"/>
        <v>0</v>
      </c>
      <c r="BL319" s="23" t="s">
        <v>139</v>
      </c>
      <c r="BM319" s="23" t="s">
        <v>605</v>
      </c>
    </row>
    <row r="320" spans="2:65" s="11" customFormat="1">
      <c r="B320" s="185"/>
      <c r="D320" s="186" t="s">
        <v>155</v>
      </c>
      <c r="E320" s="187" t="s">
        <v>5</v>
      </c>
      <c r="F320" s="188" t="s">
        <v>606</v>
      </c>
      <c r="H320" s="189">
        <v>598.20000000000005</v>
      </c>
      <c r="I320" s="190"/>
      <c r="L320" s="185"/>
      <c r="M320" s="191"/>
      <c r="N320" s="192"/>
      <c r="O320" s="192"/>
      <c r="P320" s="192"/>
      <c r="Q320" s="192"/>
      <c r="R320" s="192"/>
      <c r="S320" s="192"/>
      <c r="T320" s="193"/>
      <c r="AT320" s="187" t="s">
        <v>155</v>
      </c>
      <c r="AU320" s="187" t="s">
        <v>80</v>
      </c>
      <c r="AV320" s="11" t="s">
        <v>80</v>
      </c>
      <c r="AW320" s="11" t="s">
        <v>34</v>
      </c>
      <c r="AX320" s="11" t="s">
        <v>78</v>
      </c>
      <c r="AY320" s="187" t="s">
        <v>131</v>
      </c>
    </row>
    <row r="321" spans="2:65" s="1" customFormat="1" ht="16.5" customHeight="1">
      <c r="B321" s="172"/>
      <c r="C321" s="173" t="s">
        <v>607</v>
      </c>
      <c r="D321" s="173" t="s">
        <v>134</v>
      </c>
      <c r="E321" s="174" t="s">
        <v>608</v>
      </c>
      <c r="F321" s="175" t="s">
        <v>609</v>
      </c>
      <c r="G321" s="176" t="s">
        <v>191</v>
      </c>
      <c r="H321" s="177">
        <v>153</v>
      </c>
      <c r="I321" s="178"/>
      <c r="J321" s="177">
        <f>ROUND(I321*H321,15)</f>
        <v>0</v>
      </c>
      <c r="K321" s="175" t="s">
        <v>138</v>
      </c>
      <c r="L321" s="40"/>
      <c r="M321" s="179" t="s">
        <v>5</v>
      </c>
      <c r="N321" s="180" t="s">
        <v>42</v>
      </c>
      <c r="O321" s="41"/>
      <c r="P321" s="181">
        <f>O321*H321</f>
        <v>0</v>
      </c>
      <c r="Q321" s="181">
        <v>1.2999999999999999E-4</v>
      </c>
      <c r="R321" s="181">
        <f>Q321*H321</f>
        <v>1.9889999999999998E-2</v>
      </c>
      <c r="S321" s="181">
        <v>0</v>
      </c>
      <c r="T321" s="182">
        <f>S321*H321</f>
        <v>0</v>
      </c>
      <c r="AR321" s="23" t="s">
        <v>139</v>
      </c>
      <c r="AT321" s="23" t="s">
        <v>134</v>
      </c>
      <c r="AU321" s="23" t="s">
        <v>80</v>
      </c>
      <c r="AY321" s="23" t="s">
        <v>131</v>
      </c>
      <c r="BE321" s="183">
        <f>IF(N321="základní",J321,0)</f>
        <v>0</v>
      </c>
      <c r="BF321" s="183">
        <f>IF(N321="snížená",J321,0)</f>
        <v>0</v>
      </c>
      <c r="BG321" s="183">
        <f>IF(N321="zákl. přenesená",J321,0)</f>
        <v>0</v>
      </c>
      <c r="BH321" s="183">
        <f>IF(N321="sníž. přenesená",J321,0)</f>
        <v>0</v>
      </c>
      <c r="BI321" s="183">
        <f>IF(N321="nulová",J321,0)</f>
        <v>0</v>
      </c>
      <c r="BJ321" s="23" t="s">
        <v>78</v>
      </c>
      <c r="BK321" s="184">
        <f>ROUND(I321*H321,15)</f>
        <v>0</v>
      </c>
      <c r="BL321" s="23" t="s">
        <v>139</v>
      </c>
      <c r="BM321" s="23" t="s">
        <v>610</v>
      </c>
    </row>
    <row r="322" spans="2:65" s="11" customFormat="1">
      <c r="B322" s="185"/>
      <c r="D322" s="186" t="s">
        <v>155</v>
      </c>
      <c r="E322" s="187" t="s">
        <v>5</v>
      </c>
      <c r="F322" s="188" t="s">
        <v>611</v>
      </c>
      <c r="H322" s="189">
        <v>153</v>
      </c>
      <c r="I322" s="190"/>
      <c r="L322" s="185"/>
      <c r="M322" s="191"/>
      <c r="N322" s="192"/>
      <c r="O322" s="192"/>
      <c r="P322" s="192"/>
      <c r="Q322" s="192"/>
      <c r="R322" s="192"/>
      <c r="S322" s="192"/>
      <c r="T322" s="193"/>
      <c r="AT322" s="187" t="s">
        <v>155</v>
      </c>
      <c r="AU322" s="187" t="s">
        <v>80</v>
      </c>
      <c r="AV322" s="11" t="s">
        <v>80</v>
      </c>
      <c r="AW322" s="11" t="s">
        <v>34</v>
      </c>
      <c r="AX322" s="11" t="s">
        <v>78</v>
      </c>
      <c r="AY322" s="187" t="s">
        <v>131</v>
      </c>
    </row>
    <row r="323" spans="2:65" s="1" customFormat="1" ht="16.5" customHeight="1">
      <c r="B323" s="172"/>
      <c r="C323" s="173" t="s">
        <v>612</v>
      </c>
      <c r="D323" s="173" t="s">
        <v>134</v>
      </c>
      <c r="E323" s="174" t="s">
        <v>613</v>
      </c>
      <c r="F323" s="175" t="s">
        <v>614</v>
      </c>
      <c r="G323" s="176" t="s">
        <v>191</v>
      </c>
      <c r="H323" s="177">
        <v>64</v>
      </c>
      <c r="I323" s="178"/>
      <c r="J323" s="177">
        <f>ROUND(I323*H323,15)</f>
        <v>0</v>
      </c>
      <c r="K323" s="175" t="s">
        <v>138</v>
      </c>
      <c r="L323" s="40"/>
      <c r="M323" s="179" t="s">
        <v>5</v>
      </c>
      <c r="N323" s="180" t="s">
        <v>42</v>
      </c>
      <c r="O323" s="41"/>
      <c r="P323" s="181">
        <f>O323*H323</f>
        <v>0</v>
      </c>
      <c r="Q323" s="181">
        <v>3.8000000000000002E-4</v>
      </c>
      <c r="R323" s="181">
        <f>Q323*H323</f>
        <v>2.4320000000000001E-2</v>
      </c>
      <c r="S323" s="181">
        <v>0</v>
      </c>
      <c r="T323" s="182">
        <f>S323*H323</f>
        <v>0</v>
      </c>
      <c r="AR323" s="23" t="s">
        <v>139</v>
      </c>
      <c r="AT323" s="23" t="s">
        <v>134</v>
      </c>
      <c r="AU323" s="23" t="s">
        <v>80</v>
      </c>
      <c r="AY323" s="23" t="s">
        <v>131</v>
      </c>
      <c r="BE323" s="183">
        <f>IF(N323="základní",J323,0)</f>
        <v>0</v>
      </c>
      <c r="BF323" s="183">
        <f>IF(N323="snížená",J323,0)</f>
        <v>0</v>
      </c>
      <c r="BG323" s="183">
        <f>IF(N323="zákl. přenesená",J323,0)</f>
        <v>0</v>
      </c>
      <c r="BH323" s="183">
        <f>IF(N323="sníž. přenesená",J323,0)</f>
        <v>0</v>
      </c>
      <c r="BI323" s="183">
        <f>IF(N323="nulová",J323,0)</f>
        <v>0</v>
      </c>
      <c r="BJ323" s="23" t="s">
        <v>78</v>
      </c>
      <c r="BK323" s="184">
        <f>ROUND(I323*H323,15)</f>
        <v>0</v>
      </c>
      <c r="BL323" s="23" t="s">
        <v>139</v>
      </c>
      <c r="BM323" s="23" t="s">
        <v>615</v>
      </c>
    </row>
    <row r="324" spans="2:65" s="11" customFormat="1">
      <c r="B324" s="185"/>
      <c r="D324" s="186" t="s">
        <v>155</v>
      </c>
      <c r="E324" s="187" t="s">
        <v>5</v>
      </c>
      <c r="F324" s="188" t="s">
        <v>616</v>
      </c>
      <c r="H324" s="189">
        <v>64</v>
      </c>
      <c r="I324" s="190"/>
      <c r="L324" s="185"/>
      <c r="M324" s="191"/>
      <c r="N324" s="192"/>
      <c r="O324" s="192"/>
      <c r="P324" s="192"/>
      <c r="Q324" s="192"/>
      <c r="R324" s="192"/>
      <c r="S324" s="192"/>
      <c r="T324" s="193"/>
      <c r="AT324" s="187" t="s">
        <v>155</v>
      </c>
      <c r="AU324" s="187" t="s">
        <v>80</v>
      </c>
      <c r="AV324" s="11" t="s">
        <v>80</v>
      </c>
      <c r="AW324" s="11" t="s">
        <v>34</v>
      </c>
      <c r="AX324" s="11" t="s">
        <v>78</v>
      </c>
      <c r="AY324" s="187" t="s">
        <v>131</v>
      </c>
    </row>
    <row r="325" spans="2:65" s="1" customFormat="1" ht="16.5" customHeight="1">
      <c r="B325" s="172"/>
      <c r="C325" s="173" t="s">
        <v>617</v>
      </c>
      <c r="D325" s="173" t="s">
        <v>134</v>
      </c>
      <c r="E325" s="174" t="s">
        <v>618</v>
      </c>
      <c r="F325" s="175" t="s">
        <v>619</v>
      </c>
      <c r="G325" s="176" t="s">
        <v>144</v>
      </c>
      <c r="H325" s="177">
        <v>67.599999999999994</v>
      </c>
      <c r="I325" s="178"/>
      <c r="J325" s="177">
        <f>ROUND(I325*H325,15)</f>
        <v>0</v>
      </c>
      <c r="K325" s="175" t="s">
        <v>138</v>
      </c>
      <c r="L325" s="40"/>
      <c r="M325" s="179" t="s">
        <v>5</v>
      </c>
      <c r="N325" s="180" t="s">
        <v>42</v>
      </c>
      <c r="O325" s="41"/>
      <c r="P325" s="181">
        <f>O325*H325</f>
        <v>0</v>
      </c>
      <c r="Q325" s="181">
        <v>1.6000000000000001E-3</v>
      </c>
      <c r="R325" s="181">
        <f>Q325*H325</f>
        <v>0.10815999999999999</v>
      </c>
      <c r="S325" s="181">
        <v>0</v>
      </c>
      <c r="T325" s="182">
        <f>S325*H325</f>
        <v>0</v>
      </c>
      <c r="AR325" s="23" t="s">
        <v>139</v>
      </c>
      <c r="AT325" s="23" t="s">
        <v>134</v>
      </c>
      <c r="AU325" s="23" t="s">
        <v>80</v>
      </c>
      <c r="AY325" s="23" t="s">
        <v>131</v>
      </c>
      <c r="BE325" s="183">
        <f>IF(N325="základní",J325,0)</f>
        <v>0</v>
      </c>
      <c r="BF325" s="183">
        <f>IF(N325="snížená",J325,0)</f>
        <v>0</v>
      </c>
      <c r="BG325" s="183">
        <f>IF(N325="zákl. přenesená",J325,0)</f>
        <v>0</v>
      </c>
      <c r="BH325" s="183">
        <f>IF(N325="sníž. přenesená",J325,0)</f>
        <v>0</v>
      </c>
      <c r="BI325" s="183">
        <f>IF(N325="nulová",J325,0)</f>
        <v>0</v>
      </c>
      <c r="BJ325" s="23" t="s">
        <v>78</v>
      </c>
      <c r="BK325" s="184">
        <f>ROUND(I325*H325,15)</f>
        <v>0</v>
      </c>
      <c r="BL325" s="23" t="s">
        <v>139</v>
      </c>
      <c r="BM325" s="23" t="s">
        <v>620</v>
      </c>
    </row>
    <row r="326" spans="2:65" s="11" customFormat="1">
      <c r="B326" s="185"/>
      <c r="D326" s="186" t="s">
        <v>155</v>
      </c>
      <c r="E326" s="187" t="s">
        <v>5</v>
      </c>
      <c r="F326" s="188" t="s">
        <v>621</v>
      </c>
      <c r="H326" s="189">
        <v>67.599999999999994</v>
      </c>
      <c r="I326" s="190"/>
      <c r="L326" s="185"/>
      <c r="M326" s="191"/>
      <c r="N326" s="192"/>
      <c r="O326" s="192"/>
      <c r="P326" s="192"/>
      <c r="Q326" s="192"/>
      <c r="R326" s="192"/>
      <c r="S326" s="192"/>
      <c r="T326" s="193"/>
      <c r="AT326" s="187" t="s">
        <v>155</v>
      </c>
      <c r="AU326" s="187" t="s">
        <v>80</v>
      </c>
      <c r="AV326" s="11" t="s">
        <v>80</v>
      </c>
      <c r="AW326" s="11" t="s">
        <v>34</v>
      </c>
      <c r="AX326" s="11" t="s">
        <v>78</v>
      </c>
      <c r="AY326" s="187" t="s">
        <v>131</v>
      </c>
    </row>
    <row r="327" spans="2:65" s="1" customFormat="1" ht="16.5" customHeight="1">
      <c r="B327" s="172"/>
      <c r="C327" s="173" t="s">
        <v>622</v>
      </c>
      <c r="D327" s="173" t="s">
        <v>134</v>
      </c>
      <c r="E327" s="174" t="s">
        <v>623</v>
      </c>
      <c r="F327" s="175" t="s">
        <v>624</v>
      </c>
      <c r="G327" s="176" t="s">
        <v>191</v>
      </c>
      <c r="H327" s="177">
        <v>815.2</v>
      </c>
      <c r="I327" s="178"/>
      <c r="J327" s="177">
        <f>ROUND(I327*H327,15)</f>
        <v>0</v>
      </c>
      <c r="K327" s="175" t="s">
        <v>138</v>
      </c>
      <c r="L327" s="40"/>
      <c r="M327" s="179" t="s">
        <v>5</v>
      </c>
      <c r="N327" s="180" t="s">
        <v>42</v>
      </c>
      <c r="O327" s="41"/>
      <c r="P327" s="181">
        <f>O327*H327</f>
        <v>0</v>
      </c>
      <c r="Q327" s="181">
        <v>0</v>
      </c>
      <c r="R327" s="181">
        <f>Q327*H327</f>
        <v>0</v>
      </c>
      <c r="S327" s="181">
        <v>0</v>
      </c>
      <c r="T327" s="182">
        <f>S327*H327</f>
        <v>0</v>
      </c>
      <c r="AR327" s="23" t="s">
        <v>139</v>
      </c>
      <c r="AT327" s="23" t="s">
        <v>134</v>
      </c>
      <c r="AU327" s="23" t="s">
        <v>80</v>
      </c>
      <c r="AY327" s="23" t="s">
        <v>131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23" t="s">
        <v>78</v>
      </c>
      <c r="BK327" s="184">
        <f>ROUND(I327*H327,15)</f>
        <v>0</v>
      </c>
      <c r="BL327" s="23" t="s">
        <v>139</v>
      </c>
      <c r="BM327" s="23" t="s">
        <v>625</v>
      </c>
    </row>
    <row r="328" spans="2:65" s="11" customFormat="1">
      <c r="B328" s="185"/>
      <c r="D328" s="186" t="s">
        <v>155</v>
      </c>
      <c r="E328" s="187" t="s">
        <v>5</v>
      </c>
      <c r="F328" s="188" t="s">
        <v>626</v>
      </c>
      <c r="H328" s="189">
        <v>815.2</v>
      </c>
      <c r="I328" s="190"/>
      <c r="L328" s="185"/>
      <c r="M328" s="191"/>
      <c r="N328" s="192"/>
      <c r="O328" s="192"/>
      <c r="P328" s="192"/>
      <c r="Q328" s="192"/>
      <c r="R328" s="192"/>
      <c r="S328" s="192"/>
      <c r="T328" s="193"/>
      <c r="AT328" s="187" t="s">
        <v>155</v>
      </c>
      <c r="AU328" s="187" t="s">
        <v>80</v>
      </c>
      <c r="AV328" s="11" t="s">
        <v>80</v>
      </c>
      <c r="AW328" s="11" t="s">
        <v>34</v>
      </c>
      <c r="AX328" s="11" t="s">
        <v>78</v>
      </c>
      <c r="AY328" s="187" t="s">
        <v>131</v>
      </c>
    </row>
    <row r="329" spans="2:65" s="1" customFormat="1" ht="16.5" customHeight="1">
      <c r="B329" s="172"/>
      <c r="C329" s="173" t="s">
        <v>627</v>
      </c>
      <c r="D329" s="173" t="s">
        <v>134</v>
      </c>
      <c r="E329" s="174" t="s">
        <v>628</v>
      </c>
      <c r="F329" s="175" t="s">
        <v>629</v>
      </c>
      <c r="G329" s="176" t="s">
        <v>144</v>
      </c>
      <c r="H329" s="177">
        <v>67.7</v>
      </c>
      <c r="I329" s="178"/>
      <c r="J329" s="177">
        <f>ROUND(I329*H329,15)</f>
        <v>0</v>
      </c>
      <c r="K329" s="175" t="s">
        <v>138</v>
      </c>
      <c r="L329" s="40"/>
      <c r="M329" s="179" t="s">
        <v>5</v>
      </c>
      <c r="N329" s="180" t="s">
        <v>42</v>
      </c>
      <c r="O329" s="41"/>
      <c r="P329" s="181">
        <f>O329*H329</f>
        <v>0</v>
      </c>
      <c r="Q329" s="181">
        <v>1.0000000000000001E-5</v>
      </c>
      <c r="R329" s="181">
        <f>Q329*H329</f>
        <v>6.7700000000000008E-4</v>
      </c>
      <c r="S329" s="181">
        <v>0</v>
      </c>
      <c r="T329" s="182">
        <f>S329*H329</f>
        <v>0</v>
      </c>
      <c r="AR329" s="23" t="s">
        <v>139</v>
      </c>
      <c r="AT329" s="23" t="s">
        <v>134</v>
      </c>
      <c r="AU329" s="23" t="s">
        <v>80</v>
      </c>
      <c r="AY329" s="23" t="s">
        <v>131</v>
      </c>
      <c r="BE329" s="183">
        <f>IF(N329="základní",J329,0)</f>
        <v>0</v>
      </c>
      <c r="BF329" s="183">
        <f>IF(N329="snížená",J329,0)</f>
        <v>0</v>
      </c>
      <c r="BG329" s="183">
        <f>IF(N329="zákl. přenesená",J329,0)</f>
        <v>0</v>
      </c>
      <c r="BH329" s="183">
        <f>IF(N329="sníž. přenesená",J329,0)</f>
        <v>0</v>
      </c>
      <c r="BI329" s="183">
        <f>IF(N329="nulová",J329,0)</f>
        <v>0</v>
      </c>
      <c r="BJ329" s="23" t="s">
        <v>78</v>
      </c>
      <c r="BK329" s="184">
        <f>ROUND(I329*H329,15)</f>
        <v>0</v>
      </c>
      <c r="BL329" s="23" t="s">
        <v>139</v>
      </c>
      <c r="BM329" s="23" t="s">
        <v>630</v>
      </c>
    </row>
    <row r="330" spans="2:65" s="1" customFormat="1" ht="16.5" customHeight="1">
      <c r="B330" s="172"/>
      <c r="C330" s="173" t="s">
        <v>631</v>
      </c>
      <c r="D330" s="173" t="s">
        <v>134</v>
      </c>
      <c r="E330" s="174" t="s">
        <v>632</v>
      </c>
      <c r="F330" s="175" t="s">
        <v>633</v>
      </c>
      <c r="G330" s="176" t="s">
        <v>191</v>
      </c>
      <c r="H330" s="177">
        <v>218.42</v>
      </c>
      <c r="I330" s="178"/>
      <c r="J330" s="177">
        <f>ROUND(I330*H330,15)</f>
        <v>0</v>
      </c>
      <c r="K330" s="175" t="s">
        <v>138</v>
      </c>
      <c r="L330" s="40"/>
      <c r="M330" s="179" t="s">
        <v>5</v>
      </c>
      <c r="N330" s="180" t="s">
        <v>42</v>
      </c>
      <c r="O330" s="41"/>
      <c r="P330" s="181">
        <f>O330*H330</f>
        <v>0</v>
      </c>
      <c r="Q330" s="181">
        <v>0.14321</v>
      </c>
      <c r="R330" s="181">
        <f>Q330*H330</f>
        <v>31.279928200000001</v>
      </c>
      <c r="S330" s="181">
        <v>0</v>
      </c>
      <c r="T330" s="182">
        <f>S330*H330</f>
        <v>0</v>
      </c>
      <c r="AR330" s="23" t="s">
        <v>139</v>
      </c>
      <c r="AT330" s="23" t="s">
        <v>134</v>
      </c>
      <c r="AU330" s="23" t="s">
        <v>80</v>
      </c>
      <c r="AY330" s="23" t="s">
        <v>131</v>
      </c>
      <c r="BE330" s="183">
        <f>IF(N330="základní",J330,0)</f>
        <v>0</v>
      </c>
      <c r="BF330" s="183">
        <f>IF(N330="snížená",J330,0)</f>
        <v>0</v>
      </c>
      <c r="BG330" s="183">
        <f>IF(N330="zákl. přenesená",J330,0)</f>
        <v>0</v>
      </c>
      <c r="BH330" s="183">
        <f>IF(N330="sníž. přenesená",J330,0)</f>
        <v>0</v>
      </c>
      <c r="BI330" s="183">
        <f>IF(N330="nulová",J330,0)</f>
        <v>0</v>
      </c>
      <c r="BJ330" s="23" t="s">
        <v>78</v>
      </c>
      <c r="BK330" s="184">
        <f>ROUND(I330*H330,15)</f>
        <v>0</v>
      </c>
      <c r="BL330" s="23" t="s">
        <v>139</v>
      </c>
      <c r="BM330" s="23" t="s">
        <v>634</v>
      </c>
    </row>
    <row r="331" spans="2:65" s="11" customFormat="1">
      <c r="B331" s="185"/>
      <c r="D331" s="186" t="s">
        <v>155</v>
      </c>
      <c r="E331" s="187" t="s">
        <v>5</v>
      </c>
      <c r="F331" s="188" t="s">
        <v>635</v>
      </c>
      <c r="H331" s="189">
        <v>218.42</v>
      </c>
      <c r="I331" s="190"/>
      <c r="L331" s="185"/>
      <c r="M331" s="191"/>
      <c r="N331" s="192"/>
      <c r="O331" s="192"/>
      <c r="P331" s="192"/>
      <c r="Q331" s="192"/>
      <c r="R331" s="192"/>
      <c r="S331" s="192"/>
      <c r="T331" s="193"/>
      <c r="AT331" s="187" t="s">
        <v>155</v>
      </c>
      <c r="AU331" s="187" t="s">
        <v>80</v>
      </c>
      <c r="AV331" s="11" t="s">
        <v>80</v>
      </c>
      <c r="AW331" s="11" t="s">
        <v>34</v>
      </c>
      <c r="AX331" s="11" t="s">
        <v>78</v>
      </c>
      <c r="AY331" s="187" t="s">
        <v>131</v>
      </c>
    </row>
    <row r="332" spans="2:65" s="1" customFormat="1" ht="16.5" customHeight="1">
      <c r="B332" s="172"/>
      <c r="C332" s="202" t="s">
        <v>636</v>
      </c>
      <c r="D332" s="202" t="s">
        <v>201</v>
      </c>
      <c r="E332" s="203" t="s">
        <v>637</v>
      </c>
      <c r="F332" s="204" t="s">
        <v>638</v>
      </c>
      <c r="G332" s="205" t="s">
        <v>149</v>
      </c>
      <c r="H332" s="206">
        <v>458.68200000000002</v>
      </c>
      <c r="I332" s="207"/>
      <c r="J332" s="206">
        <f>ROUND(I332*H332,15)</f>
        <v>0</v>
      </c>
      <c r="K332" s="204" t="s">
        <v>138</v>
      </c>
      <c r="L332" s="208"/>
      <c r="M332" s="209" t="s">
        <v>5</v>
      </c>
      <c r="N332" s="210" t="s">
        <v>42</v>
      </c>
      <c r="O332" s="41"/>
      <c r="P332" s="181">
        <f>O332*H332</f>
        <v>0</v>
      </c>
      <c r="Q332" s="181">
        <v>2.2200000000000001E-2</v>
      </c>
      <c r="R332" s="181">
        <f>Q332*H332</f>
        <v>10.1827404</v>
      </c>
      <c r="S332" s="181">
        <v>0</v>
      </c>
      <c r="T332" s="182">
        <f>S332*H332</f>
        <v>0</v>
      </c>
      <c r="AR332" s="23" t="s">
        <v>133</v>
      </c>
      <c r="AT332" s="23" t="s">
        <v>201</v>
      </c>
      <c r="AU332" s="23" t="s">
        <v>80</v>
      </c>
      <c r="AY332" s="23" t="s">
        <v>131</v>
      </c>
      <c r="BE332" s="183">
        <f>IF(N332="základní",J332,0)</f>
        <v>0</v>
      </c>
      <c r="BF332" s="183">
        <f>IF(N332="snížená",J332,0)</f>
        <v>0</v>
      </c>
      <c r="BG332" s="183">
        <f>IF(N332="zákl. přenesená",J332,0)</f>
        <v>0</v>
      </c>
      <c r="BH332" s="183">
        <f>IF(N332="sníž. přenesená",J332,0)</f>
        <v>0</v>
      </c>
      <c r="BI332" s="183">
        <f>IF(N332="nulová",J332,0)</f>
        <v>0</v>
      </c>
      <c r="BJ332" s="23" t="s">
        <v>78</v>
      </c>
      <c r="BK332" s="184">
        <f>ROUND(I332*H332,15)</f>
        <v>0</v>
      </c>
      <c r="BL332" s="23" t="s">
        <v>139</v>
      </c>
      <c r="BM332" s="23" t="s">
        <v>639</v>
      </c>
    </row>
    <row r="333" spans="2:65" s="11" customFormat="1">
      <c r="B333" s="185"/>
      <c r="D333" s="186" t="s">
        <v>155</v>
      </c>
      <c r="E333" s="187" t="s">
        <v>5</v>
      </c>
      <c r="F333" s="188" t="s">
        <v>640</v>
      </c>
      <c r="H333" s="189">
        <v>458.68200000000002</v>
      </c>
      <c r="I333" s="190"/>
      <c r="L333" s="185"/>
      <c r="M333" s="191"/>
      <c r="N333" s="192"/>
      <c r="O333" s="192"/>
      <c r="P333" s="192"/>
      <c r="Q333" s="192"/>
      <c r="R333" s="192"/>
      <c r="S333" s="192"/>
      <c r="T333" s="193"/>
      <c r="AT333" s="187" t="s">
        <v>155</v>
      </c>
      <c r="AU333" s="187" t="s">
        <v>80</v>
      </c>
      <c r="AV333" s="11" t="s">
        <v>80</v>
      </c>
      <c r="AW333" s="11" t="s">
        <v>34</v>
      </c>
      <c r="AX333" s="11" t="s">
        <v>78</v>
      </c>
      <c r="AY333" s="187" t="s">
        <v>131</v>
      </c>
    </row>
    <row r="334" spans="2:65" s="1" customFormat="1" ht="25.5" customHeight="1">
      <c r="B334" s="172"/>
      <c r="C334" s="173" t="s">
        <v>641</v>
      </c>
      <c r="D334" s="173" t="s">
        <v>134</v>
      </c>
      <c r="E334" s="174" t="s">
        <v>642</v>
      </c>
      <c r="F334" s="175" t="s">
        <v>643</v>
      </c>
      <c r="G334" s="176" t="s">
        <v>191</v>
      </c>
      <c r="H334" s="177">
        <v>218.42</v>
      </c>
      <c r="I334" s="178"/>
      <c r="J334" s="177">
        <f>ROUND(I334*H334,15)</f>
        <v>0</v>
      </c>
      <c r="K334" s="175" t="s">
        <v>138</v>
      </c>
      <c r="L334" s="40"/>
      <c r="M334" s="179" t="s">
        <v>5</v>
      </c>
      <c r="N334" s="180" t="s">
        <v>42</v>
      </c>
      <c r="O334" s="41"/>
      <c r="P334" s="181">
        <f>O334*H334</f>
        <v>0</v>
      </c>
      <c r="Q334" s="181">
        <v>0.15540000000000001</v>
      </c>
      <c r="R334" s="181">
        <f>Q334*H334</f>
        <v>33.942467999999998</v>
      </c>
      <c r="S334" s="181">
        <v>0</v>
      </c>
      <c r="T334" s="182">
        <f>S334*H334</f>
        <v>0</v>
      </c>
      <c r="AR334" s="23" t="s">
        <v>139</v>
      </c>
      <c r="AT334" s="23" t="s">
        <v>134</v>
      </c>
      <c r="AU334" s="23" t="s">
        <v>80</v>
      </c>
      <c r="AY334" s="23" t="s">
        <v>131</v>
      </c>
      <c r="BE334" s="183">
        <f>IF(N334="základní",J334,0)</f>
        <v>0</v>
      </c>
      <c r="BF334" s="183">
        <f>IF(N334="snížená",J334,0)</f>
        <v>0</v>
      </c>
      <c r="BG334" s="183">
        <f>IF(N334="zákl. přenesená",J334,0)</f>
        <v>0</v>
      </c>
      <c r="BH334" s="183">
        <f>IF(N334="sníž. přenesená",J334,0)</f>
        <v>0</v>
      </c>
      <c r="BI334" s="183">
        <f>IF(N334="nulová",J334,0)</f>
        <v>0</v>
      </c>
      <c r="BJ334" s="23" t="s">
        <v>78</v>
      </c>
      <c r="BK334" s="184">
        <f>ROUND(I334*H334,15)</f>
        <v>0</v>
      </c>
      <c r="BL334" s="23" t="s">
        <v>139</v>
      </c>
      <c r="BM334" s="23" t="s">
        <v>644</v>
      </c>
    </row>
    <row r="335" spans="2:65" s="11" customFormat="1">
      <c r="B335" s="185"/>
      <c r="D335" s="186" t="s">
        <v>155</v>
      </c>
      <c r="E335" s="187" t="s">
        <v>5</v>
      </c>
      <c r="F335" s="188" t="s">
        <v>635</v>
      </c>
      <c r="H335" s="189">
        <v>218.42</v>
      </c>
      <c r="I335" s="190"/>
      <c r="L335" s="185"/>
      <c r="M335" s="191"/>
      <c r="N335" s="192"/>
      <c r="O335" s="192"/>
      <c r="P335" s="192"/>
      <c r="Q335" s="192"/>
      <c r="R335" s="192"/>
      <c r="S335" s="192"/>
      <c r="T335" s="193"/>
      <c r="AT335" s="187" t="s">
        <v>155</v>
      </c>
      <c r="AU335" s="187" t="s">
        <v>80</v>
      </c>
      <c r="AV335" s="11" t="s">
        <v>80</v>
      </c>
      <c r="AW335" s="11" t="s">
        <v>34</v>
      </c>
      <c r="AX335" s="11" t="s">
        <v>78</v>
      </c>
      <c r="AY335" s="187" t="s">
        <v>131</v>
      </c>
    </row>
    <row r="336" spans="2:65" s="1" customFormat="1" ht="16.5" customHeight="1">
      <c r="B336" s="172"/>
      <c r="C336" s="202" t="s">
        <v>645</v>
      </c>
      <c r="D336" s="202" t="s">
        <v>201</v>
      </c>
      <c r="E336" s="203" t="s">
        <v>646</v>
      </c>
      <c r="F336" s="204" t="s">
        <v>647</v>
      </c>
      <c r="G336" s="205" t="s">
        <v>149</v>
      </c>
      <c r="H336" s="206">
        <v>229.34100000000001</v>
      </c>
      <c r="I336" s="207"/>
      <c r="J336" s="206">
        <f>ROUND(I336*H336,15)</f>
        <v>0</v>
      </c>
      <c r="K336" s="204" t="s">
        <v>138</v>
      </c>
      <c r="L336" s="208"/>
      <c r="M336" s="209" t="s">
        <v>5</v>
      </c>
      <c r="N336" s="210" t="s">
        <v>42</v>
      </c>
      <c r="O336" s="41"/>
      <c r="P336" s="181">
        <f>O336*H336</f>
        <v>0</v>
      </c>
      <c r="Q336" s="181">
        <v>0.108</v>
      </c>
      <c r="R336" s="181">
        <f>Q336*H336</f>
        <v>24.768827999999999</v>
      </c>
      <c r="S336" s="181">
        <v>0</v>
      </c>
      <c r="T336" s="182">
        <f>S336*H336</f>
        <v>0</v>
      </c>
      <c r="AR336" s="23" t="s">
        <v>133</v>
      </c>
      <c r="AT336" s="23" t="s">
        <v>201</v>
      </c>
      <c r="AU336" s="23" t="s">
        <v>80</v>
      </c>
      <c r="AY336" s="23" t="s">
        <v>131</v>
      </c>
      <c r="BE336" s="183">
        <f>IF(N336="základní",J336,0)</f>
        <v>0</v>
      </c>
      <c r="BF336" s="183">
        <f>IF(N336="snížená",J336,0)</f>
        <v>0</v>
      </c>
      <c r="BG336" s="183">
        <f>IF(N336="zákl. přenesená",J336,0)</f>
        <v>0</v>
      </c>
      <c r="BH336" s="183">
        <f>IF(N336="sníž. přenesená",J336,0)</f>
        <v>0</v>
      </c>
      <c r="BI336" s="183">
        <f>IF(N336="nulová",J336,0)</f>
        <v>0</v>
      </c>
      <c r="BJ336" s="23" t="s">
        <v>78</v>
      </c>
      <c r="BK336" s="184">
        <f>ROUND(I336*H336,15)</f>
        <v>0</v>
      </c>
      <c r="BL336" s="23" t="s">
        <v>139</v>
      </c>
      <c r="BM336" s="23" t="s">
        <v>648</v>
      </c>
    </row>
    <row r="337" spans="2:65" s="11" customFormat="1">
      <c r="B337" s="185"/>
      <c r="D337" s="186" t="s">
        <v>155</v>
      </c>
      <c r="E337" s="187" t="s">
        <v>5</v>
      </c>
      <c r="F337" s="188" t="s">
        <v>649</v>
      </c>
      <c r="H337" s="189">
        <v>229.34100000000001</v>
      </c>
      <c r="I337" s="190"/>
      <c r="L337" s="185"/>
      <c r="M337" s="191"/>
      <c r="N337" s="192"/>
      <c r="O337" s="192"/>
      <c r="P337" s="192"/>
      <c r="Q337" s="192"/>
      <c r="R337" s="192"/>
      <c r="S337" s="192"/>
      <c r="T337" s="193"/>
      <c r="AT337" s="187" t="s">
        <v>155</v>
      </c>
      <c r="AU337" s="187" t="s">
        <v>80</v>
      </c>
      <c r="AV337" s="11" t="s">
        <v>80</v>
      </c>
      <c r="AW337" s="11" t="s">
        <v>34</v>
      </c>
      <c r="AX337" s="11" t="s">
        <v>78</v>
      </c>
      <c r="AY337" s="187" t="s">
        <v>131</v>
      </c>
    </row>
    <row r="338" spans="2:65" s="1" customFormat="1" ht="25.5" customHeight="1">
      <c r="B338" s="172"/>
      <c r="C338" s="173" t="s">
        <v>650</v>
      </c>
      <c r="D338" s="173" t="s">
        <v>134</v>
      </c>
      <c r="E338" s="174" t="s">
        <v>651</v>
      </c>
      <c r="F338" s="175" t="s">
        <v>652</v>
      </c>
      <c r="G338" s="176" t="s">
        <v>191</v>
      </c>
      <c r="H338" s="177">
        <v>214.72</v>
      </c>
      <c r="I338" s="178"/>
      <c r="J338" s="177">
        <f>ROUND(I338*H338,15)</f>
        <v>0</v>
      </c>
      <c r="K338" s="175" t="s">
        <v>138</v>
      </c>
      <c r="L338" s="40"/>
      <c r="M338" s="179" t="s">
        <v>5</v>
      </c>
      <c r="N338" s="180" t="s">
        <v>42</v>
      </c>
      <c r="O338" s="41"/>
      <c r="P338" s="181">
        <f>O338*H338</f>
        <v>0</v>
      </c>
      <c r="Q338" s="181">
        <v>0.1295</v>
      </c>
      <c r="R338" s="181">
        <f>Q338*H338</f>
        <v>27.806239999999999</v>
      </c>
      <c r="S338" s="181">
        <v>0</v>
      </c>
      <c r="T338" s="182">
        <f>S338*H338</f>
        <v>0</v>
      </c>
      <c r="AR338" s="23" t="s">
        <v>139</v>
      </c>
      <c r="AT338" s="23" t="s">
        <v>134</v>
      </c>
      <c r="AU338" s="23" t="s">
        <v>80</v>
      </c>
      <c r="AY338" s="23" t="s">
        <v>131</v>
      </c>
      <c r="BE338" s="183">
        <f>IF(N338="základní",J338,0)</f>
        <v>0</v>
      </c>
      <c r="BF338" s="183">
        <f>IF(N338="snížená",J338,0)</f>
        <v>0</v>
      </c>
      <c r="BG338" s="183">
        <f>IF(N338="zákl. přenesená",J338,0)</f>
        <v>0</v>
      </c>
      <c r="BH338" s="183">
        <f>IF(N338="sníž. přenesená",J338,0)</f>
        <v>0</v>
      </c>
      <c r="BI338" s="183">
        <f>IF(N338="nulová",J338,0)</f>
        <v>0</v>
      </c>
      <c r="BJ338" s="23" t="s">
        <v>78</v>
      </c>
      <c r="BK338" s="184">
        <f>ROUND(I338*H338,15)</f>
        <v>0</v>
      </c>
      <c r="BL338" s="23" t="s">
        <v>139</v>
      </c>
      <c r="BM338" s="23" t="s">
        <v>653</v>
      </c>
    </row>
    <row r="339" spans="2:65" s="11" customFormat="1">
      <c r="B339" s="185"/>
      <c r="D339" s="186" t="s">
        <v>155</v>
      </c>
      <c r="E339" s="187" t="s">
        <v>5</v>
      </c>
      <c r="F339" s="188" t="s">
        <v>654</v>
      </c>
      <c r="H339" s="189">
        <v>214.72</v>
      </c>
      <c r="I339" s="190"/>
      <c r="L339" s="185"/>
      <c r="M339" s="191"/>
      <c r="N339" s="192"/>
      <c r="O339" s="192"/>
      <c r="P339" s="192"/>
      <c r="Q339" s="192"/>
      <c r="R339" s="192"/>
      <c r="S339" s="192"/>
      <c r="T339" s="193"/>
      <c r="AT339" s="187" t="s">
        <v>155</v>
      </c>
      <c r="AU339" s="187" t="s">
        <v>80</v>
      </c>
      <c r="AV339" s="11" t="s">
        <v>80</v>
      </c>
      <c r="AW339" s="11" t="s">
        <v>34</v>
      </c>
      <c r="AX339" s="11" t="s">
        <v>78</v>
      </c>
      <c r="AY339" s="187" t="s">
        <v>131</v>
      </c>
    </row>
    <row r="340" spans="2:65" s="1" customFormat="1" ht="16.5" customHeight="1">
      <c r="B340" s="172"/>
      <c r="C340" s="202" t="s">
        <v>655</v>
      </c>
      <c r="D340" s="202" t="s">
        <v>201</v>
      </c>
      <c r="E340" s="203" t="s">
        <v>656</v>
      </c>
      <c r="F340" s="204" t="s">
        <v>657</v>
      </c>
      <c r="G340" s="205" t="s">
        <v>149</v>
      </c>
      <c r="H340" s="206">
        <v>225.45599999999999</v>
      </c>
      <c r="I340" s="207"/>
      <c r="J340" s="206">
        <f>ROUND(I340*H340,15)</f>
        <v>0</v>
      </c>
      <c r="K340" s="204" t="s">
        <v>138</v>
      </c>
      <c r="L340" s="208"/>
      <c r="M340" s="209" t="s">
        <v>5</v>
      </c>
      <c r="N340" s="210" t="s">
        <v>42</v>
      </c>
      <c r="O340" s="41"/>
      <c r="P340" s="181">
        <f>O340*H340</f>
        <v>0</v>
      </c>
      <c r="Q340" s="181">
        <v>5.8000000000000003E-2</v>
      </c>
      <c r="R340" s="181">
        <f>Q340*H340</f>
        <v>13.076447999999999</v>
      </c>
      <c r="S340" s="181">
        <v>0</v>
      </c>
      <c r="T340" s="182">
        <f>S340*H340</f>
        <v>0</v>
      </c>
      <c r="AR340" s="23" t="s">
        <v>133</v>
      </c>
      <c r="AT340" s="23" t="s">
        <v>201</v>
      </c>
      <c r="AU340" s="23" t="s">
        <v>80</v>
      </c>
      <c r="AY340" s="23" t="s">
        <v>131</v>
      </c>
      <c r="BE340" s="183">
        <f>IF(N340="základní",J340,0)</f>
        <v>0</v>
      </c>
      <c r="BF340" s="183">
        <f>IF(N340="snížená",J340,0)</f>
        <v>0</v>
      </c>
      <c r="BG340" s="183">
        <f>IF(N340="zákl. přenesená",J340,0)</f>
        <v>0</v>
      </c>
      <c r="BH340" s="183">
        <f>IF(N340="sníž. přenesená",J340,0)</f>
        <v>0</v>
      </c>
      <c r="BI340" s="183">
        <f>IF(N340="nulová",J340,0)</f>
        <v>0</v>
      </c>
      <c r="BJ340" s="23" t="s">
        <v>78</v>
      </c>
      <c r="BK340" s="184">
        <f>ROUND(I340*H340,15)</f>
        <v>0</v>
      </c>
      <c r="BL340" s="23" t="s">
        <v>139</v>
      </c>
      <c r="BM340" s="23" t="s">
        <v>658</v>
      </c>
    </row>
    <row r="341" spans="2:65" s="11" customFormat="1">
      <c r="B341" s="185"/>
      <c r="D341" s="186" t="s">
        <v>155</v>
      </c>
      <c r="E341" s="187" t="s">
        <v>5</v>
      </c>
      <c r="F341" s="188" t="s">
        <v>659</v>
      </c>
      <c r="H341" s="189">
        <v>225.45599999999999</v>
      </c>
      <c r="I341" s="190"/>
      <c r="L341" s="185"/>
      <c r="M341" s="191"/>
      <c r="N341" s="192"/>
      <c r="O341" s="192"/>
      <c r="P341" s="192"/>
      <c r="Q341" s="192"/>
      <c r="R341" s="192"/>
      <c r="S341" s="192"/>
      <c r="T341" s="193"/>
      <c r="AT341" s="187" t="s">
        <v>155</v>
      </c>
      <c r="AU341" s="187" t="s">
        <v>80</v>
      </c>
      <c r="AV341" s="11" t="s">
        <v>80</v>
      </c>
      <c r="AW341" s="11" t="s">
        <v>34</v>
      </c>
      <c r="AX341" s="11" t="s">
        <v>78</v>
      </c>
      <c r="AY341" s="187" t="s">
        <v>131</v>
      </c>
    </row>
    <row r="342" spans="2:65" s="1" customFormat="1" ht="25.5" customHeight="1">
      <c r="B342" s="172"/>
      <c r="C342" s="173" t="s">
        <v>660</v>
      </c>
      <c r="D342" s="173" t="s">
        <v>134</v>
      </c>
      <c r="E342" s="174" t="s">
        <v>661</v>
      </c>
      <c r="F342" s="175" t="s">
        <v>662</v>
      </c>
      <c r="G342" s="176" t="s">
        <v>222</v>
      </c>
      <c r="H342" s="177">
        <v>38.982599999999998</v>
      </c>
      <c r="I342" s="178"/>
      <c r="J342" s="177">
        <f>ROUND(I342*H342,15)</f>
        <v>0</v>
      </c>
      <c r="K342" s="175" t="s">
        <v>138</v>
      </c>
      <c r="L342" s="40"/>
      <c r="M342" s="179" t="s">
        <v>5</v>
      </c>
      <c r="N342" s="180" t="s">
        <v>42</v>
      </c>
      <c r="O342" s="41"/>
      <c r="P342" s="181">
        <f>O342*H342</f>
        <v>0</v>
      </c>
      <c r="Q342" s="181">
        <v>2.2563399999999998</v>
      </c>
      <c r="R342" s="181">
        <f>Q342*H342</f>
        <v>87.957999683999986</v>
      </c>
      <c r="S342" s="181">
        <v>0</v>
      </c>
      <c r="T342" s="182">
        <f>S342*H342</f>
        <v>0</v>
      </c>
      <c r="AR342" s="23" t="s">
        <v>139</v>
      </c>
      <c r="AT342" s="23" t="s">
        <v>134</v>
      </c>
      <c r="AU342" s="23" t="s">
        <v>80</v>
      </c>
      <c r="AY342" s="23" t="s">
        <v>131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23" t="s">
        <v>78</v>
      </c>
      <c r="BK342" s="184">
        <f>ROUND(I342*H342,15)</f>
        <v>0</v>
      </c>
      <c r="BL342" s="23" t="s">
        <v>139</v>
      </c>
      <c r="BM342" s="23" t="s">
        <v>663</v>
      </c>
    </row>
    <row r="343" spans="2:65" s="11" customFormat="1">
      <c r="B343" s="185"/>
      <c r="D343" s="186" t="s">
        <v>155</v>
      </c>
      <c r="E343" s="187" t="s">
        <v>5</v>
      </c>
      <c r="F343" s="188" t="s">
        <v>664</v>
      </c>
      <c r="H343" s="189">
        <v>19.657800000000002</v>
      </c>
      <c r="I343" s="190"/>
      <c r="L343" s="185"/>
      <c r="M343" s="191"/>
      <c r="N343" s="192"/>
      <c r="O343" s="192"/>
      <c r="P343" s="192"/>
      <c r="Q343" s="192"/>
      <c r="R343" s="192"/>
      <c r="S343" s="192"/>
      <c r="T343" s="193"/>
      <c r="AT343" s="187" t="s">
        <v>155</v>
      </c>
      <c r="AU343" s="187" t="s">
        <v>80</v>
      </c>
      <c r="AV343" s="11" t="s">
        <v>80</v>
      </c>
      <c r="AW343" s="11" t="s">
        <v>34</v>
      </c>
      <c r="AX343" s="11" t="s">
        <v>9</v>
      </c>
      <c r="AY343" s="187" t="s">
        <v>131</v>
      </c>
    </row>
    <row r="344" spans="2:65" s="11" customFormat="1">
      <c r="B344" s="185"/>
      <c r="D344" s="186" t="s">
        <v>155</v>
      </c>
      <c r="E344" s="187" t="s">
        <v>5</v>
      </c>
      <c r="F344" s="188" t="s">
        <v>665</v>
      </c>
      <c r="H344" s="189">
        <v>19.3248</v>
      </c>
      <c r="I344" s="190"/>
      <c r="L344" s="185"/>
      <c r="M344" s="191"/>
      <c r="N344" s="192"/>
      <c r="O344" s="192"/>
      <c r="P344" s="192"/>
      <c r="Q344" s="192"/>
      <c r="R344" s="192"/>
      <c r="S344" s="192"/>
      <c r="T344" s="193"/>
      <c r="AT344" s="187" t="s">
        <v>155</v>
      </c>
      <c r="AU344" s="187" t="s">
        <v>80</v>
      </c>
      <c r="AV344" s="11" t="s">
        <v>80</v>
      </c>
      <c r="AW344" s="11" t="s">
        <v>34</v>
      </c>
      <c r="AX344" s="11" t="s">
        <v>9</v>
      </c>
      <c r="AY344" s="187" t="s">
        <v>131</v>
      </c>
    </row>
    <row r="345" spans="2:65" s="12" customFormat="1">
      <c r="B345" s="194"/>
      <c r="D345" s="186" t="s">
        <v>155</v>
      </c>
      <c r="E345" s="195" t="s">
        <v>5</v>
      </c>
      <c r="F345" s="196" t="s">
        <v>158</v>
      </c>
      <c r="H345" s="197">
        <v>38.982599999999998</v>
      </c>
      <c r="I345" s="198"/>
      <c r="L345" s="194"/>
      <c r="M345" s="199"/>
      <c r="N345" s="200"/>
      <c r="O345" s="200"/>
      <c r="P345" s="200"/>
      <c r="Q345" s="200"/>
      <c r="R345" s="200"/>
      <c r="S345" s="200"/>
      <c r="T345" s="201"/>
      <c r="AT345" s="195" t="s">
        <v>155</v>
      </c>
      <c r="AU345" s="195" t="s">
        <v>80</v>
      </c>
      <c r="AV345" s="12" t="s">
        <v>139</v>
      </c>
      <c r="AW345" s="12" t="s">
        <v>34</v>
      </c>
      <c r="AX345" s="12" t="s">
        <v>78</v>
      </c>
      <c r="AY345" s="195" t="s">
        <v>131</v>
      </c>
    </row>
    <row r="346" spans="2:65" s="1" customFormat="1" ht="16.5" customHeight="1">
      <c r="B346" s="172"/>
      <c r="C346" s="173" t="s">
        <v>666</v>
      </c>
      <c r="D346" s="173" t="s">
        <v>134</v>
      </c>
      <c r="E346" s="174" t="s">
        <v>667</v>
      </c>
      <c r="F346" s="175" t="s">
        <v>668</v>
      </c>
      <c r="G346" s="176" t="s">
        <v>191</v>
      </c>
      <c r="H346" s="177">
        <v>242.27</v>
      </c>
      <c r="I346" s="178"/>
      <c r="J346" s="177">
        <f>ROUND(I346*H346,15)</f>
        <v>0</v>
      </c>
      <c r="K346" s="175" t="s">
        <v>138</v>
      </c>
      <c r="L346" s="40"/>
      <c r="M346" s="179" t="s">
        <v>5</v>
      </c>
      <c r="N346" s="180" t="s">
        <v>42</v>
      </c>
      <c r="O346" s="41"/>
      <c r="P346" s="181">
        <f>O346*H346</f>
        <v>0</v>
      </c>
      <c r="Q346" s="181">
        <v>0</v>
      </c>
      <c r="R346" s="181">
        <f>Q346*H346</f>
        <v>0</v>
      </c>
      <c r="S346" s="181">
        <v>0</v>
      </c>
      <c r="T346" s="182">
        <f>S346*H346</f>
        <v>0</v>
      </c>
      <c r="AR346" s="23" t="s">
        <v>139</v>
      </c>
      <c r="AT346" s="23" t="s">
        <v>134</v>
      </c>
      <c r="AU346" s="23" t="s">
        <v>80</v>
      </c>
      <c r="AY346" s="23" t="s">
        <v>131</v>
      </c>
      <c r="BE346" s="183">
        <f>IF(N346="základní",J346,0)</f>
        <v>0</v>
      </c>
      <c r="BF346" s="183">
        <f>IF(N346="snížená",J346,0)</f>
        <v>0</v>
      </c>
      <c r="BG346" s="183">
        <f>IF(N346="zákl. přenesená",J346,0)</f>
        <v>0</v>
      </c>
      <c r="BH346" s="183">
        <f>IF(N346="sníž. přenesená",J346,0)</f>
        <v>0</v>
      </c>
      <c r="BI346" s="183">
        <f>IF(N346="nulová",J346,0)</f>
        <v>0</v>
      </c>
      <c r="BJ346" s="23" t="s">
        <v>78</v>
      </c>
      <c r="BK346" s="184">
        <f>ROUND(I346*H346,15)</f>
        <v>0</v>
      </c>
      <c r="BL346" s="23" t="s">
        <v>139</v>
      </c>
      <c r="BM346" s="23" t="s">
        <v>669</v>
      </c>
    </row>
    <row r="347" spans="2:65" s="11" customFormat="1">
      <c r="B347" s="185"/>
      <c r="D347" s="186" t="s">
        <v>155</v>
      </c>
      <c r="E347" s="187" t="s">
        <v>5</v>
      </c>
      <c r="F347" s="188" t="s">
        <v>187</v>
      </c>
      <c r="H347" s="189">
        <v>242.27</v>
      </c>
      <c r="I347" s="190"/>
      <c r="L347" s="185"/>
      <c r="M347" s="191"/>
      <c r="N347" s="192"/>
      <c r="O347" s="192"/>
      <c r="P347" s="192"/>
      <c r="Q347" s="192"/>
      <c r="R347" s="192"/>
      <c r="S347" s="192"/>
      <c r="T347" s="193"/>
      <c r="AT347" s="187" t="s">
        <v>155</v>
      </c>
      <c r="AU347" s="187" t="s">
        <v>80</v>
      </c>
      <c r="AV347" s="11" t="s">
        <v>80</v>
      </c>
      <c r="AW347" s="11" t="s">
        <v>34</v>
      </c>
      <c r="AX347" s="11" t="s">
        <v>78</v>
      </c>
      <c r="AY347" s="187" t="s">
        <v>131</v>
      </c>
    </row>
    <row r="348" spans="2:65" s="1" customFormat="1" ht="16.5" customHeight="1">
      <c r="B348" s="172"/>
      <c r="C348" s="173" t="s">
        <v>670</v>
      </c>
      <c r="D348" s="173" t="s">
        <v>134</v>
      </c>
      <c r="E348" s="174" t="s">
        <v>671</v>
      </c>
      <c r="F348" s="175" t="s">
        <v>672</v>
      </c>
      <c r="G348" s="176" t="s">
        <v>191</v>
      </c>
      <c r="H348" s="177">
        <v>23.85</v>
      </c>
      <c r="I348" s="178"/>
      <c r="J348" s="177">
        <f>ROUND(I348*H348,15)</f>
        <v>0</v>
      </c>
      <c r="K348" s="175" t="s">
        <v>138</v>
      </c>
      <c r="L348" s="40"/>
      <c r="M348" s="179" t="s">
        <v>5</v>
      </c>
      <c r="N348" s="180" t="s">
        <v>42</v>
      </c>
      <c r="O348" s="41"/>
      <c r="P348" s="181">
        <f>O348*H348</f>
        <v>0</v>
      </c>
      <c r="Q348" s="181">
        <v>0</v>
      </c>
      <c r="R348" s="181">
        <f>Q348*H348</f>
        <v>0</v>
      </c>
      <c r="S348" s="181">
        <v>0</v>
      </c>
      <c r="T348" s="182">
        <f>S348*H348</f>
        <v>0</v>
      </c>
      <c r="AR348" s="23" t="s">
        <v>139</v>
      </c>
      <c r="AT348" s="23" t="s">
        <v>134</v>
      </c>
      <c r="AU348" s="23" t="s">
        <v>80</v>
      </c>
      <c r="AY348" s="23" t="s">
        <v>131</v>
      </c>
      <c r="BE348" s="183">
        <f>IF(N348="základní",J348,0)</f>
        <v>0</v>
      </c>
      <c r="BF348" s="183">
        <f>IF(N348="snížená",J348,0)</f>
        <v>0</v>
      </c>
      <c r="BG348" s="183">
        <f>IF(N348="zákl. přenesená",J348,0)</f>
        <v>0</v>
      </c>
      <c r="BH348" s="183">
        <f>IF(N348="sníž. přenesená",J348,0)</f>
        <v>0</v>
      </c>
      <c r="BI348" s="183">
        <f>IF(N348="nulová",J348,0)</f>
        <v>0</v>
      </c>
      <c r="BJ348" s="23" t="s">
        <v>78</v>
      </c>
      <c r="BK348" s="184">
        <f>ROUND(I348*H348,15)</f>
        <v>0</v>
      </c>
      <c r="BL348" s="23" t="s">
        <v>139</v>
      </c>
      <c r="BM348" s="23" t="s">
        <v>673</v>
      </c>
    </row>
    <row r="349" spans="2:65" s="11" customFormat="1">
      <c r="B349" s="185"/>
      <c r="D349" s="186" t="s">
        <v>155</v>
      </c>
      <c r="E349" s="187" t="s">
        <v>5</v>
      </c>
      <c r="F349" s="188" t="s">
        <v>674</v>
      </c>
      <c r="H349" s="189">
        <v>23.85</v>
      </c>
      <c r="I349" s="190"/>
      <c r="L349" s="185"/>
      <c r="M349" s="191"/>
      <c r="N349" s="192"/>
      <c r="O349" s="192"/>
      <c r="P349" s="192"/>
      <c r="Q349" s="192"/>
      <c r="R349" s="192"/>
      <c r="S349" s="192"/>
      <c r="T349" s="193"/>
      <c r="AT349" s="187" t="s">
        <v>155</v>
      </c>
      <c r="AU349" s="187" t="s">
        <v>80</v>
      </c>
      <c r="AV349" s="11" t="s">
        <v>80</v>
      </c>
      <c r="AW349" s="11" t="s">
        <v>34</v>
      </c>
      <c r="AX349" s="11" t="s">
        <v>78</v>
      </c>
      <c r="AY349" s="187" t="s">
        <v>131</v>
      </c>
    </row>
    <row r="350" spans="2:65" s="1" customFormat="1" ht="25.5" customHeight="1">
      <c r="B350" s="172"/>
      <c r="C350" s="173" t="s">
        <v>675</v>
      </c>
      <c r="D350" s="173" t="s">
        <v>134</v>
      </c>
      <c r="E350" s="174" t="s">
        <v>676</v>
      </c>
      <c r="F350" s="175" t="s">
        <v>677</v>
      </c>
      <c r="G350" s="176" t="s">
        <v>191</v>
      </c>
      <c r="H350" s="177">
        <v>6</v>
      </c>
      <c r="I350" s="178"/>
      <c r="J350" s="177">
        <f>ROUND(I350*H350,15)</f>
        <v>0</v>
      </c>
      <c r="K350" s="175" t="s">
        <v>138</v>
      </c>
      <c r="L350" s="40"/>
      <c r="M350" s="179" t="s">
        <v>5</v>
      </c>
      <c r="N350" s="180" t="s">
        <v>42</v>
      </c>
      <c r="O350" s="41"/>
      <c r="P350" s="181">
        <f>O350*H350</f>
        <v>0</v>
      </c>
      <c r="Q350" s="181">
        <v>0.14760999999999999</v>
      </c>
      <c r="R350" s="181">
        <f>Q350*H350</f>
        <v>0.88565999999999989</v>
      </c>
      <c r="S350" s="181">
        <v>0</v>
      </c>
      <c r="T350" s="182">
        <f>S350*H350</f>
        <v>0</v>
      </c>
      <c r="AR350" s="23" t="s">
        <v>139</v>
      </c>
      <c r="AT350" s="23" t="s">
        <v>134</v>
      </c>
      <c r="AU350" s="23" t="s">
        <v>80</v>
      </c>
      <c r="AY350" s="23" t="s">
        <v>131</v>
      </c>
      <c r="BE350" s="183">
        <f>IF(N350="základní",J350,0)</f>
        <v>0</v>
      </c>
      <c r="BF350" s="183">
        <f>IF(N350="snížená",J350,0)</f>
        <v>0</v>
      </c>
      <c r="BG350" s="183">
        <f>IF(N350="zákl. přenesená",J350,0)</f>
        <v>0</v>
      </c>
      <c r="BH350" s="183">
        <f>IF(N350="sníž. přenesená",J350,0)</f>
        <v>0</v>
      </c>
      <c r="BI350" s="183">
        <f>IF(N350="nulová",J350,0)</f>
        <v>0</v>
      </c>
      <c r="BJ350" s="23" t="s">
        <v>78</v>
      </c>
      <c r="BK350" s="184">
        <f>ROUND(I350*H350,15)</f>
        <v>0</v>
      </c>
      <c r="BL350" s="23" t="s">
        <v>139</v>
      </c>
      <c r="BM350" s="23" t="s">
        <v>678</v>
      </c>
    </row>
    <row r="351" spans="2:65" s="1" customFormat="1" ht="16.5" customHeight="1">
      <c r="B351" s="172"/>
      <c r="C351" s="202" t="s">
        <v>679</v>
      </c>
      <c r="D351" s="202" t="s">
        <v>201</v>
      </c>
      <c r="E351" s="203" t="s">
        <v>680</v>
      </c>
      <c r="F351" s="204" t="s">
        <v>681</v>
      </c>
      <c r="G351" s="205" t="s">
        <v>149</v>
      </c>
      <c r="H351" s="206">
        <v>18.899999999999999</v>
      </c>
      <c r="I351" s="207"/>
      <c r="J351" s="206">
        <f>ROUND(I351*H351,15)</f>
        <v>0</v>
      </c>
      <c r="K351" s="204" t="s">
        <v>138</v>
      </c>
      <c r="L351" s="208"/>
      <c r="M351" s="209" t="s">
        <v>5</v>
      </c>
      <c r="N351" s="210" t="s">
        <v>42</v>
      </c>
      <c r="O351" s="41"/>
      <c r="P351" s="181">
        <f>O351*H351</f>
        <v>0</v>
      </c>
      <c r="Q351" s="181">
        <v>3.9E-2</v>
      </c>
      <c r="R351" s="181">
        <f>Q351*H351</f>
        <v>0.73709999999999998</v>
      </c>
      <c r="S351" s="181">
        <v>0</v>
      </c>
      <c r="T351" s="182">
        <f>S351*H351</f>
        <v>0</v>
      </c>
      <c r="AR351" s="23" t="s">
        <v>133</v>
      </c>
      <c r="AT351" s="23" t="s">
        <v>201</v>
      </c>
      <c r="AU351" s="23" t="s">
        <v>80</v>
      </c>
      <c r="AY351" s="23" t="s">
        <v>131</v>
      </c>
      <c r="BE351" s="183">
        <f>IF(N351="základní",J351,0)</f>
        <v>0</v>
      </c>
      <c r="BF351" s="183">
        <f>IF(N351="snížená",J351,0)</f>
        <v>0</v>
      </c>
      <c r="BG351" s="183">
        <f>IF(N351="zákl. přenesená",J351,0)</f>
        <v>0</v>
      </c>
      <c r="BH351" s="183">
        <f>IF(N351="sníž. přenesená",J351,0)</f>
        <v>0</v>
      </c>
      <c r="BI351" s="183">
        <f>IF(N351="nulová",J351,0)</f>
        <v>0</v>
      </c>
      <c r="BJ351" s="23" t="s">
        <v>78</v>
      </c>
      <c r="BK351" s="184">
        <f>ROUND(I351*H351,15)</f>
        <v>0</v>
      </c>
      <c r="BL351" s="23" t="s">
        <v>139</v>
      </c>
      <c r="BM351" s="23" t="s">
        <v>682</v>
      </c>
    </row>
    <row r="352" spans="2:65" s="11" customFormat="1">
      <c r="B352" s="185"/>
      <c r="D352" s="186" t="s">
        <v>155</v>
      </c>
      <c r="E352" s="187" t="s">
        <v>5</v>
      </c>
      <c r="F352" s="188" t="s">
        <v>683</v>
      </c>
      <c r="H352" s="189">
        <v>18.899999999999999</v>
      </c>
      <c r="I352" s="190"/>
      <c r="L352" s="185"/>
      <c r="M352" s="191"/>
      <c r="N352" s="192"/>
      <c r="O352" s="192"/>
      <c r="P352" s="192"/>
      <c r="Q352" s="192"/>
      <c r="R352" s="192"/>
      <c r="S352" s="192"/>
      <c r="T352" s="193"/>
      <c r="AT352" s="187" t="s">
        <v>155</v>
      </c>
      <c r="AU352" s="187" t="s">
        <v>80</v>
      </c>
      <c r="AV352" s="11" t="s">
        <v>80</v>
      </c>
      <c r="AW352" s="11" t="s">
        <v>34</v>
      </c>
      <c r="AX352" s="11" t="s">
        <v>78</v>
      </c>
      <c r="AY352" s="187" t="s">
        <v>131</v>
      </c>
    </row>
    <row r="353" spans="2:65" s="1" customFormat="1" ht="25.5" customHeight="1">
      <c r="B353" s="172"/>
      <c r="C353" s="173" t="s">
        <v>684</v>
      </c>
      <c r="D353" s="173" t="s">
        <v>134</v>
      </c>
      <c r="E353" s="174" t="s">
        <v>685</v>
      </c>
      <c r="F353" s="175" t="s">
        <v>686</v>
      </c>
      <c r="G353" s="176" t="s">
        <v>149</v>
      </c>
      <c r="H353" s="177">
        <v>32.4</v>
      </c>
      <c r="I353" s="178"/>
      <c r="J353" s="177">
        <f>ROUND(I353*H353,15)</f>
        <v>0</v>
      </c>
      <c r="K353" s="175" t="s">
        <v>138</v>
      </c>
      <c r="L353" s="40"/>
      <c r="M353" s="179" t="s">
        <v>5</v>
      </c>
      <c r="N353" s="180" t="s">
        <v>42</v>
      </c>
      <c r="O353" s="41"/>
      <c r="P353" s="181">
        <f>O353*H353</f>
        <v>0</v>
      </c>
      <c r="Q353" s="181">
        <v>2.0000000000000002E-5</v>
      </c>
      <c r="R353" s="181">
        <f>Q353*H353</f>
        <v>6.4800000000000003E-4</v>
      </c>
      <c r="S353" s="181">
        <v>0</v>
      </c>
      <c r="T353" s="182">
        <f>S353*H353</f>
        <v>0</v>
      </c>
      <c r="AR353" s="23" t="s">
        <v>139</v>
      </c>
      <c r="AT353" s="23" t="s">
        <v>134</v>
      </c>
      <c r="AU353" s="23" t="s">
        <v>80</v>
      </c>
      <c r="AY353" s="23" t="s">
        <v>131</v>
      </c>
      <c r="BE353" s="183">
        <f>IF(N353="základní",J353,0)</f>
        <v>0</v>
      </c>
      <c r="BF353" s="183">
        <f>IF(N353="snížená",J353,0)</f>
        <v>0</v>
      </c>
      <c r="BG353" s="183">
        <f>IF(N353="zákl. přenesená",J353,0)</f>
        <v>0</v>
      </c>
      <c r="BH353" s="183">
        <f>IF(N353="sníž. přenesená",J353,0)</f>
        <v>0</v>
      </c>
      <c r="BI353" s="183">
        <f>IF(N353="nulová",J353,0)</f>
        <v>0</v>
      </c>
      <c r="BJ353" s="23" t="s">
        <v>78</v>
      </c>
      <c r="BK353" s="184">
        <f>ROUND(I353*H353,15)</f>
        <v>0</v>
      </c>
      <c r="BL353" s="23" t="s">
        <v>139</v>
      </c>
      <c r="BM353" s="23" t="s">
        <v>687</v>
      </c>
    </row>
    <row r="354" spans="2:65" s="11" customFormat="1">
      <c r="B354" s="185"/>
      <c r="D354" s="186" t="s">
        <v>155</v>
      </c>
      <c r="E354" s="187" t="s">
        <v>5</v>
      </c>
      <c r="F354" s="188" t="s">
        <v>688</v>
      </c>
      <c r="H354" s="189">
        <v>32.4</v>
      </c>
      <c r="I354" s="190"/>
      <c r="L354" s="185"/>
      <c r="M354" s="191"/>
      <c r="N354" s="192"/>
      <c r="O354" s="192"/>
      <c r="P354" s="192"/>
      <c r="Q354" s="192"/>
      <c r="R354" s="192"/>
      <c r="S354" s="192"/>
      <c r="T354" s="193"/>
      <c r="AT354" s="187" t="s">
        <v>155</v>
      </c>
      <c r="AU354" s="187" t="s">
        <v>80</v>
      </c>
      <c r="AV354" s="11" t="s">
        <v>80</v>
      </c>
      <c r="AW354" s="11" t="s">
        <v>34</v>
      </c>
      <c r="AX354" s="11" t="s">
        <v>78</v>
      </c>
      <c r="AY354" s="187" t="s">
        <v>131</v>
      </c>
    </row>
    <row r="355" spans="2:65" s="1" customFormat="1" ht="16.5" customHeight="1">
      <c r="B355" s="172"/>
      <c r="C355" s="173" t="s">
        <v>689</v>
      </c>
      <c r="D355" s="173" t="s">
        <v>134</v>
      </c>
      <c r="E355" s="174" t="s">
        <v>690</v>
      </c>
      <c r="F355" s="175" t="s">
        <v>691</v>
      </c>
      <c r="G355" s="176" t="s">
        <v>144</v>
      </c>
      <c r="H355" s="177">
        <v>6.3</v>
      </c>
      <c r="I355" s="178"/>
      <c r="J355" s="177">
        <f>ROUND(I355*H355,15)</f>
        <v>0</v>
      </c>
      <c r="K355" s="175" t="s">
        <v>5</v>
      </c>
      <c r="L355" s="40"/>
      <c r="M355" s="179" t="s">
        <v>5</v>
      </c>
      <c r="N355" s="180" t="s">
        <v>42</v>
      </c>
      <c r="O355" s="41"/>
      <c r="P355" s="181">
        <f>O355*H355</f>
        <v>0</v>
      </c>
      <c r="Q355" s="181">
        <v>0</v>
      </c>
      <c r="R355" s="181">
        <f>Q355*H355</f>
        <v>0</v>
      </c>
      <c r="S355" s="181">
        <v>0</v>
      </c>
      <c r="T355" s="182">
        <f>S355*H355</f>
        <v>0</v>
      </c>
      <c r="AR355" s="23" t="s">
        <v>139</v>
      </c>
      <c r="AT355" s="23" t="s">
        <v>134</v>
      </c>
      <c r="AU355" s="23" t="s">
        <v>80</v>
      </c>
      <c r="AY355" s="23" t="s">
        <v>131</v>
      </c>
      <c r="BE355" s="183">
        <f>IF(N355="základní",J355,0)</f>
        <v>0</v>
      </c>
      <c r="BF355" s="183">
        <f>IF(N355="snížená",J355,0)</f>
        <v>0</v>
      </c>
      <c r="BG355" s="183">
        <f>IF(N355="zákl. přenesená",J355,0)</f>
        <v>0</v>
      </c>
      <c r="BH355" s="183">
        <f>IF(N355="sníž. přenesená",J355,0)</f>
        <v>0</v>
      </c>
      <c r="BI355" s="183">
        <f>IF(N355="nulová",J355,0)</f>
        <v>0</v>
      </c>
      <c r="BJ355" s="23" t="s">
        <v>78</v>
      </c>
      <c r="BK355" s="184">
        <f>ROUND(I355*H355,15)</f>
        <v>0</v>
      </c>
      <c r="BL355" s="23" t="s">
        <v>139</v>
      </c>
      <c r="BM355" s="23" t="s">
        <v>692</v>
      </c>
    </row>
    <row r="356" spans="2:65" s="1" customFormat="1">
      <c r="B356" s="40"/>
      <c r="D356" s="186" t="s">
        <v>358</v>
      </c>
      <c r="F356" s="222" t="s">
        <v>691</v>
      </c>
      <c r="I356" s="212"/>
      <c r="L356" s="40"/>
      <c r="M356" s="213"/>
      <c r="N356" s="41"/>
      <c r="O356" s="41"/>
      <c r="P356" s="41"/>
      <c r="Q356" s="41"/>
      <c r="R356" s="41"/>
      <c r="S356" s="41"/>
      <c r="T356" s="69"/>
      <c r="AT356" s="23" t="s">
        <v>358</v>
      </c>
      <c r="AU356" s="23" t="s">
        <v>80</v>
      </c>
    </row>
    <row r="357" spans="2:65" s="1" customFormat="1" ht="16.5" customHeight="1">
      <c r="B357" s="172"/>
      <c r="C357" s="173" t="s">
        <v>693</v>
      </c>
      <c r="D357" s="173" t="s">
        <v>134</v>
      </c>
      <c r="E357" s="174" t="s">
        <v>694</v>
      </c>
      <c r="F357" s="175" t="s">
        <v>695</v>
      </c>
      <c r="G357" s="176" t="s">
        <v>149</v>
      </c>
      <c r="H357" s="177">
        <v>3</v>
      </c>
      <c r="I357" s="178"/>
      <c r="J357" s="177">
        <f>ROUND(I357*H357,15)</f>
        <v>0</v>
      </c>
      <c r="K357" s="175" t="s">
        <v>138</v>
      </c>
      <c r="L357" s="40"/>
      <c r="M357" s="179" t="s">
        <v>5</v>
      </c>
      <c r="N357" s="180" t="s">
        <v>42</v>
      </c>
      <c r="O357" s="41"/>
      <c r="P357" s="181">
        <f>O357*H357</f>
        <v>0</v>
      </c>
      <c r="Q357" s="181">
        <v>0</v>
      </c>
      <c r="R357" s="181">
        <f>Q357*H357</f>
        <v>0</v>
      </c>
      <c r="S357" s="181">
        <v>5.0000000000000001E-3</v>
      </c>
      <c r="T357" s="182">
        <f>S357*H357</f>
        <v>1.4999999999999999E-2</v>
      </c>
      <c r="AR357" s="23" t="s">
        <v>139</v>
      </c>
      <c r="AT357" s="23" t="s">
        <v>134</v>
      </c>
      <c r="AU357" s="23" t="s">
        <v>80</v>
      </c>
      <c r="AY357" s="23" t="s">
        <v>131</v>
      </c>
      <c r="BE357" s="183">
        <f>IF(N357="základní",J357,0)</f>
        <v>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23" t="s">
        <v>78</v>
      </c>
      <c r="BK357" s="184">
        <f>ROUND(I357*H357,15)</f>
        <v>0</v>
      </c>
      <c r="BL357" s="23" t="s">
        <v>139</v>
      </c>
      <c r="BM357" s="23" t="s">
        <v>696</v>
      </c>
    </row>
    <row r="358" spans="2:65" s="1" customFormat="1" ht="16.5" customHeight="1">
      <c r="B358" s="172"/>
      <c r="C358" s="173" t="s">
        <v>697</v>
      </c>
      <c r="D358" s="173" t="s">
        <v>134</v>
      </c>
      <c r="E358" s="174" t="s">
        <v>698</v>
      </c>
      <c r="F358" s="175" t="s">
        <v>699</v>
      </c>
      <c r="G358" s="176" t="s">
        <v>191</v>
      </c>
      <c r="H358" s="177">
        <v>1.6</v>
      </c>
      <c r="I358" s="178"/>
      <c r="J358" s="177">
        <f>ROUND(I358*H358,15)</f>
        <v>0</v>
      </c>
      <c r="K358" s="175" t="s">
        <v>138</v>
      </c>
      <c r="L358" s="40"/>
      <c r="M358" s="179" t="s">
        <v>5</v>
      </c>
      <c r="N358" s="180" t="s">
        <v>42</v>
      </c>
      <c r="O358" s="41"/>
      <c r="P358" s="181">
        <f>O358*H358</f>
        <v>0</v>
      </c>
      <c r="Q358" s="181">
        <v>0</v>
      </c>
      <c r="R358" s="181">
        <f>Q358*H358</f>
        <v>0</v>
      </c>
      <c r="S358" s="181">
        <v>0.98</v>
      </c>
      <c r="T358" s="182">
        <f>S358*H358</f>
        <v>1.5680000000000001</v>
      </c>
      <c r="AR358" s="23" t="s">
        <v>139</v>
      </c>
      <c r="AT358" s="23" t="s">
        <v>134</v>
      </c>
      <c r="AU358" s="23" t="s">
        <v>80</v>
      </c>
      <c r="AY358" s="23" t="s">
        <v>131</v>
      </c>
      <c r="BE358" s="183">
        <f>IF(N358="základní",J358,0)</f>
        <v>0</v>
      </c>
      <c r="BF358" s="183">
        <f>IF(N358="snížená",J358,0)</f>
        <v>0</v>
      </c>
      <c r="BG358" s="183">
        <f>IF(N358="zákl. přenesená",J358,0)</f>
        <v>0</v>
      </c>
      <c r="BH358" s="183">
        <f>IF(N358="sníž. přenesená",J358,0)</f>
        <v>0</v>
      </c>
      <c r="BI358" s="183">
        <f>IF(N358="nulová",J358,0)</f>
        <v>0</v>
      </c>
      <c r="BJ358" s="23" t="s">
        <v>78</v>
      </c>
      <c r="BK358" s="184">
        <f>ROUND(I358*H358,15)</f>
        <v>0</v>
      </c>
      <c r="BL358" s="23" t="s">
        <v>139</v>
      </c>
      <c r="BM358" s="23" t="s">
        <v>700</v>
      </c>
    </row>
    <row r="359" spans="2:65" s="1" customFormat="1" ht="16.5" customHeight="1">
      <c r="B359" s="172"/>
      <c r="C359" s="173" t="s">
        <v>701</v>
      </c>
      <c r="D359" s="173" t="s">
        <v>134</v>
      </c>
      <c r="E359" s="174" t="s">
        <v>702</v>
      </c>
      <c r="F359" s="175" t="s">
        <v>703</v>
      </c>
      <c r="G359" s="176" t="s">
        <v>191</v>
      </c>
      <c r="H359" s="177">
        <v>149.6</v>
      </c>
      <c r="I359" s="178"/>
      <c r="J359" s="177">
        <f>ROUND(I359*H359,15)</f>
        <v>0</v>
      </c>
      <c r="K359" s="175" t="s">
        <v>138</v>
      </c>
      <c r="L359" s="40"/>
      <c r="M359" s="179" t="s">
        <v>5</v>
      </c>
      <c r="N359" s="180" t="s">
        <v>42</v>
      </c>
      <c r="O359" s="41"/>
      <c r="P359" s="181">
        <f>O359*H359</f>
        <v>0</v>
      </c>
      <c r="Q359" s="181">
        <v>0</v>
      </c>
      <c r="R359" s="181">
        <f>Q359*H359</f>
        <v>0</v>
      </c>
      <c r="S359" s="181">
        <v>0.35</v>
      </c>
      <c r="T359" s="182">
        <f>S359*H359</f>
        <v>52.359999999999992</v>
      </c>
      <c r="AR359" s="23" t="s">
        <v>139</v>
      </c>
      <c r="AT359" s="23" t="s">
        <v>134</v>
      </c>
      <c r="AU359" s="23" t="s">
        <v>80</v>
      </c>
      <c r="AY359" s="23" t="s">
        <v>131</v>
      </c>
      <c r="BE359" s="183">
        <f>IF(N359="základní",J359,0)</f>
        <v>0</v>
      </c>
      <c r="BF359" s="183">
        <f>IF(N359="snížená",J359,0)</f>
        <v>0</v>
      </c>
      <c r="BG359" s="183">
        <f>IF(N359="zákl. přenesená",J359,0)</f>
        <v>0</v>
      </c>
      <c r="BH359" s="183">
        <f>IF(N359="sníž. přenesená",J359,0)</f>
        <v>0</v>
      </c>
      <c r="BI359" s="183">
        <f>IF(N359="nulová",J359,0)</f>
        <v>0</v>
      </c>
      <c r="BJ359" s="23" t="s">
        <v>78</v>
      </c>
      <c r="BK359" s="184">
        <f>ROUND(I359*H359,15)</f>
        <v>0</v>
      </c>
      <c r="BL359" s="23" t="s">
        <v>139</v>
      </c>
      <c r="BM359" s="23" t="s">
        <v>704</v>
      </c>
    </row>
    <row r="360" spans="2:65" s="11" customFormat="1">
      <c r="B360" s="185"/>
      <c r="D360" s="186" t="s">
        <v>155</v>
      </c>
      <c r="E360" s="187" t="s">
        <v>5</v>
      </c>
      <c r="F360" s="188" t="s">
        <v>705</v>
      </c>
      <c r="H360" s="189">
        <v>149.6</v>
      </c>
      <c r="I360" s="190"/>
      <c r="L360" s="185"/>
      <c r="M360" s="191"/>
      <c r="N360" s="192"/>
      <c r="O360" s="192"/>
      <c r="P360" s="192"/>
      <c r="Q360" s="192"/>
      <c r="R360" s="192"/>
      <c r="S360" s="192"/>
      <c r="T360" s="193"/>
      <c r="AT360" s="187" t="s">
        <v>155</v>
      </c>
      <c r="AU360" s="187" t="s">
        <v>80</v>
      </c>
      <c r="AV360" s="11" t="s">
        <v>80</v>
      </c>
      <c r="AW360" s="11" t="s">
        <v>34</v>
      </c>
      <c r="AX360" s="11" t="s">
        <v>78</v>
      </c>
      <c r="AY360" s="187" t="s">
        <v>131</v>
      </c>
    </row>
    <row r="361" spans="2:65" s="1" customFormat="1" ht="16.5" customHeight="1">
      <c r="B361" s="172"/>
      <c r="C361" s="173" t="s">
        <v>706</v>
      </c>
      <c r="D361" s="173" t="s">
        <v>134</v>
      </c>
      <c r="E361" s="174" t="s">
        <v>707</v>
      </c>
      <c r="F361" s="175" t="s">
        <v>708</v>
      </c>
      <c r="G361" s="176" t="s">
        <v>222</v>
      </c>
      <c r="H361" s="177">
        <v>20.52</v>
      </c>
      <c r="I361" s="178"/>
      <c r="J361" s="177">
        <f>ROUND(I361*H361,15)</f>
        <v>0</v>
      </c>
      <c r="K361" s="175" t="s">
        <v>138</v>
      </c>
      <c r="L361" s="40"/>
      <c r="M361" s="179" t="s">
        <v>5</v>
      </c>
      <c r="N361" s="180" t="s">
        <v>42</v>
      </c>
      <c r="O361" s="41"/>
      <c r="P361" s="181">
        <f>O361*H361</f>
        <v>0</v>
      </c>
      <c r="Q361" s="181">
        <v>0</v>
      </c>
      <c r="R361" s="181">
        <f>Q361*H361</f>
        <v>0</v>
      </c>
      <c r="S361" s="181">
        <v>0.66</v>
      </c>
      <c r="T361" s="182">
        <f>S361*H361</f>
        <v>13.543200000000001</v>
      </c>
      <c r="AR361" s="23" t="s">
        <v>139</v>
      </c>
      <c r="AT361" s="23" t="s">
        <v>134</v>
      </c>
      <c r="AU361" s="23" t="s">
        <v>80</v>
      </c>
      <c r="AY361" s="23" t="s">
        <v>131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23" t="s">
        <v>78</v>
      </c>
      <c r="BK361" s="184">
        <f>ROUND(I361*H361,15)</f>
        <v>0</v>
      </c>
      <c r="BL361" s="23" t="s">
        <v>139</v>
      </c>
      <c r="BM361" s="23" t="s">
        <v>709</v>
      </c>
    </row>
    <row r="362" spans="2:65" s="11" customFormat="1">
      <c r="B362" s="185"/>
      <c r="D362" s="186" t="s">
        <v>155</v>
      </c>
      <c r="E362" s="187" t="s">
        <v>5</v>
      </c>
      <c r="F362" s="188" t="s">
        <v>710</v>
      </c>
      <c r="H362" s="189">
        <v>20.52</v>
      </c>
      <c r="I362" s="190"/>
      <c r="L362" s="185"/>
      <c r="M362" s="191"/>
      <c r="N362" s="192"/>
      <c r="O362" s="192"/>
      <c r="P362" s="192"/>
      <c r="Q362" s="192"/>
      <c r="R362" s="192"/>
      <c r="S362" s="192"/>
      <c r="T362" s="193"/>
      <c r="AT362" s="187" t="s">
        <v>155</v>
      </c>
      <c r="AU362" s="187" t="s">
        <v>80</v>
      </c>
      <c r="AV362" s="11" t="s">
        <v>80</v>
      </c>
      <c r="AW362" s="11" t="s">
        <v>34</v>
      </c>
      <c r="AX362" s="11" t="s">
        <v>78</v>
      </c>
      <c r="AY362" s="187" t="s">
        <v>131</v>
      </c>
    </row>
    <row r="363" spans="2:65" s="1" customFormat="1" ht="16.5" customHeight="1">
      <c r="B363" s="172"/>
      <c r="C363" s="173" t="s">
        <v>711</v>
      </c>
      <c r="D363" s="173" t="s">
        <v>134</v>
      </c>
      <c r="E363" s="174" t="s">
        <v>712</v>
      </c>
      <c r="F363" s="175" t="s">
        <v>713</v>
      </c>
      <c r="G363" s="176" t="s">
        <v>714</v>
      </c>
      <c r="H363" s="177">
        <v>1</v>
      </c>
      <c r="I363" s="178"/>
      <c r="J363" s="177">
        <f>ROUND(I363*H363,15)</f>
        <v>0</v>
      </c>
      <c r="K363" s="175" t="s">
        <v>5</v>
      </c>
      <c r="L363" s="40"/>
      <c r="M363" s="179" t="s">
        <v>5</v>
      </c>
      <c r="N363" s="180" t="s">
        <v>42</v>
      </c>
      <c r="O363" s="41"/>
      <c r="P363" s="181">
        <f>O363*H363</f>
        <v>0</v>
      </c>
      <c r="Q363" s="181">
        <v>0</v>
      </c>
      <c r="R363" s="181">
        <f>Q363*H363</f>
        <v>0</v>
      </c>
      <c r="S363" s="181">
        <v>0</v>
      </c>
      <c r="T363" s="182">
        <f>S363*H363</f>
        <v>0</v>
      </c>
      <c r="AR363" s="23" t="s">
        <v>139</v>
      </c>
      <c r="AT363" s="23" t="s">
        <v>134</v>
      </c>
      <c r="AU363" s="23" t="s">
        <v>80</v>
      </c>
      <c r="AY363" s="23" t="s">
        <v>131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23" t="s">
        <v>78</v>
      </c>
      <c r="BK363" s="184">
        <f>ROUND(I363*H363,15)</f>
        <v>0</v>
      </c>
      <c r="BL363" s="23" t="s">
        <v>139</v>
      </c>
      <c r="BM363" s="23" t="s">
        <v>715</v>
      </c>
    </row>
    <row r="364" spans="2:65" s="1" customFormat="1">
      <c r="B364" s="40"/>
      <c r="D364" s="186" t="s">
        <v>358</v>
      </c>
      <c r="F364" s="222" t="s">
        <v>716</v>
      </c>
      <c r="I364" s="212"/>
      <c r="L364" s="40"/>
      <c r="M364" s="213"/>
      <c r="N364" s="41"/>
      <c r="O364" s="41"/>
      <c r="P364" s="41"/>
      <c r="Q364" s="41"/>
      <c r="R364" s="41"/>
      <c r="S364" s="41"/>
      <c r="T364" s="69"/>
      <c r="AT364" s="23" t="s">
        <v>358</v>
      </c>
      <c r="AU364" s="23" t="s">
        <v>80</v>
      </c>
    </row>
    <row r="365" spans="2:65" s="1" customFormat="1" ht="16.5" customHeight="1">
      <c r="B365" s="172"/>
      <c r="C365" s="173" t="s">
        <v>717</v>
      </c>
      <c r="D365" s="173" t="s">
        <v>134</v>
      </c>
      <c r="E365" s="174" t="s">
        <v>718</v>
      </c>
      <c r="F365" s="175" t="s">
        <v>719</v>
      </c>
      <c r="G365" s="176" t="s">
        <v>149</v>
      </c>
      <c r="H365" s="177">
        <v>2</v>
      </c>
      <c r="I365" s="178"/>
      <c r="J365" s="177">
        <f>ROUND(I365*H365,15)</f>
        <v>0</v>
      </c>
      <c r="K365" s="175" t="s">
        <v>5</v>
      </c>
      <c r="L365" s="40"/>
      <c r="M365" s="179" t="s">
        <v>5</v>
      </c>
      <c r="N365" s="180" t="s">
        <v>42</v>
      </c>
      <c r="O365" s="41"/>
      <c r="P365" s="181">
        <f>O365*H365</f>
        <v>0</v>
      </c>
      <c r="Q365" s="181">
        <v>0</v>
      </c>
      <c r="R365" s="181">
        <f>Q365*H365</f>
        <v>0</v>
      </c>
      <c r="S365" s="181">
        <v>0</v>
      </c>
      <c r="T365" s="182">
        <f>S365*H365</f>
        <v>0</v>
      </c>
      <c r="AR365" s="23" t="s">
        <v>139</v>
      </c>
      <c r="AT365" s="23" t="s">
        <v>134</v>
      </c>
      <c r="AU365" s="23" t="s">
        <v>80</v>
      </c>
      <c r="AY365" s="23" t="s">
        <v>131</v>
      </c>
      <c r="BE365" s="183">
        <f>IF(N365="základní",J365,0)</f>
        <v>0</v>
      </c>
      <c r="BF365" s="183">
        <f>IF(N365="snížená",J365,0)</f>
        <v>0</v>
      </c>
      <c r="BG365" s="183">
        <f>IF(N365="zákl. přenesená",J365,0)</f>
        <v>0</v>
      </c>
      <c r="BH365" s="183">
        <f>IF(N365="sníž. přenesená",J365,0)</f>
        <v>0</v>
      </c>
      <c r="BI365" s="183">
        <f>IF(N365="nulová",J365,0)</f>
        <v>0</v>
      </c>
      <c r="BJ365" s="23" t="s">
        <v>78</v>
      </c>
      <c r="BK365" s="184">
        <f>ROUND(I365*H365,15)</f>
        <v>0</v>
      </c>
      <c r="BL365" s="23" t="s">
        <v>139</v>
      </c>
      <c r="BM365" s="23" t="s">
        <v>720</v>
      </c>
    </row>
    <row r="366" spans="2:65" s="1" customFormat="1">
      <c r="B366" s="40"/>
      <c r="D366" s="186" t="s">
        <v>358</v>
      </c>
      <c r="F366" s="222" t="s">
        <v>719</v>
      </c>
      <c r="I366" s="212"/>
      <c r="L366" s="40"/>
      <c r="M366" s="213"/>
      <c r="N366" s="41"/>
      <c r="O366" s="41"/>
      <c r="P366" s="41"/>
      <c r="Q366" s="41"/>
      <c r="R366" s="41"/>
      <c r="S366" s="41"/>
      <c r="T366" s="69"/>
      <c r="AT366" s="23" t="s">
        <v>358</v>
      </c>
      <c r="AU366" s="23" t="s">
        <v>80</v>
      </c>
    </row>
    <row r="367" spans="2:65" s="1" customFormat="1" ht="16.5" customHeight="1">
      <c r="B367" s="172"/>
      <c r="C367" s="173" t="s">
        <v>721</v>
      </c>
      <c r="D367" s="173" t="s">
        <v>134</v>
      </c>
      <c r="E367" s="174" t="s">
        <v>722</v>
      </c>
      <c r="F367" s="175" t="s">
        <v>723</v>
      </c>
      <c r="G367" s="176" t="s">
        <v>714</v>
      </c>
      <c r="H367" s="177">
        <v>1</v>
      </c>
      <c r="I367" s="178"/>
      <c r="J367" s="177">
        <f>ROUND(I367*H367,15)</f>
        <v>0</v>
      </c>
      <c r="K367" s="175" t="s">
        <v>5</v>
      </c>
      <c r="L367" s="40"/>
      <c r="M367" s="179" t="s">
        <v>5</v>
      </c>
      <c r="N367" s="180" t="s">
        <v>42</v>
      </c>
      <c r="O367" s="41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AR367" s="23" t="s">
        <v>139</v>
      </c>
      <c r="AT367" s="23" t="s">
        <v>134</v>
      </c>
      <c r="AU367" s="23" t="s">
        <v>80</v>
      </c>
      <c r="AY367" s="23" t="s">
        <v>131</v>
      </c>
      <c r="BE367" s="183">
        <f>IF(N367="základní",J367,0)</f>
        <v>0</v>
      </c>
      <c r="BF367" s="183">
        <f>IF(N367="snížená",J367,0)</f>
        <v>0</v>
      </c>
      <c r="BG367" s="183">
        <f>IF(N367="zákl. přenesená",J367,0)</f>
        <v>0</v>
      </c>
      <c r="BH367" s="183">
        <f>IF(N367="sníž. přenesená",J367,0)</f>
        <v>0</v>
      </c>
      <c r="BI367" s="183">
        <f>IF(N367="nulová",J367,0)</f>
        <v>0</v>
      </c>
      <c r="BJ367" s="23" t="s">
        <v>78</v>
      </c>
      <c r="BK367" s="184">
        <f>ROUND(I367*H367,15)</f>
        <v>0</v>
      </c>
      <c r="BL367" s="23" t="s">
        <v>139</v>
      </c>
      <c r="BM367" s="23" t="s">
        <v>724</v>
      </c>
    </row>
    <row r="368" spans="2:65" s="1" customFormat="1">
      <c r="B368" s="40"/>
      <c r="D368" s="186" t="s">
        <v>358</v>
      </c>
      <c r="F368" s="222" t="s">
        <v>723</v>
      </c>
      <c r="I368" s="212"/>
      <c r="L368" s="40"/>
      <c r="M368" s="213"/>
      <c r="N368" s="41"/>
      <c r="O368" s="41"/>
      <c r="P368" s="41"/>
      <c r="Q368" s="41"/>
      <c r="R368" s="41"/>
      <c r="S368" s="41"/>
      <c r="T368" s="69"/>
      <c r="AT368" s="23" t="s">
        <v>358</v>
      </c>
      <c r="AU368" s="23" t="s">
        <v>80</v>
      </c>
    </row>
    <row r="369" spans="2:65" s="1" customFormat="1" ht="16.5" customHeight="1">
      <c r="B369" s="172"/>
      <c r="C369" s="173" t="s">
        <v>725</v>
      </c>
      <c r="D369" s="173" t="s">
        <v>134</v>
      </c>
      <c r="E369" s="174" t="s">
        <v>726</v>
      </c>
      <c r="F369" s="175" t="s">
        <v>727</v>
      </c>
      <c r="G369" s="176" t="s">
        <v>714</v>
      </c>
      <c r="H369" s="177">
        <v>1</v>
      </c>
      <c r="I369" s="178"/>
      <c r="J369" s="177">
        <f>ROUND(I369*H369,15)</f>
        <v>0</v>
      </c>
      <c r="K369" s="175" t="s">
        <v>5</v>
      </c>
      <c r="L369" s="40"/>
      <c r="M369" s="179" t="s">
        <v>5</v>
      </c>
      <c r="N369" s="180" t="s">
        <v>42</v>
      </c>
      <c r="O369" s="41"/>
      <c r="P369" s="181">
        <f>O369*H369</f>
        <v>0</v>
      </c>
      <c r="Q369" s="181">
        <v>0</v>
      </c>
      <c r="R369" s="181">
        <f>Q369*H369</f>
        <v>0</v>
      </c>
      <c r="S369" s="181">
        <v>0</v>
      </c>
      <c r="T369" s="182">
        <f>S369*H369</f>
        <v>0</v>
      </c>
      <c r="AR369" s="23" t="s">
        <v>139</v>
      </c>
      <c r="AT369" s="23" t="s">
        <v>134</v>
      </c>
      <c r="AU369" s="23" t="s">
        <v>80</v>
      </c>
      <c r="AY369" s="23" t="s">
        <v>131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23" t="s">
        <v>78</v>
      </c>
      <c r="BK369" s="184">
        <f>ROUND(I369*H369,15)</f>
        <v>0</v>
      </c>
      <c r="BL369" s="23" t="s">
        <v>139</v>
      </c>
      <c r="BM369" s="23" t="s">
        <v>728</v>
      </c>
    </row>
    <row r="370" spans="2:65" s="1" customFormat="1">
      <c r="B370" s="40"/>
      <c r="D370" s="186" t="s">
        <v>358</v>
      </c>
      <c r="F370" s="222" t="s">
        <v>727</v>
      </c>
      <c r="I370" s="212"/>
      <c r="L370" s="40"/>
      <c r="M370" s="213"/>
      <c r="N370" s="41"/>
      <c r="O370" s="41"/>
      <c r="P370" s="41"/>
      <c r="Q370" s="41"/>
      <c r="R370" s="41"/>
      <c r="S370" s="41"/>
      <c r="T370" s="69"/>
      <c r="AT370" s="23" t="s">
        <v>358</v>
      </c>
      <c r="AU370" s="23" t="s">
        <v>80</v>
      </c>
    </row>
    <row r="371" spans="2:65" s="10" customFormat="1" ht="29.85" customHeight="1">
      <c r="B371" s="159"/>
      <c r="D371" s="160" t="s">
        <v>70</v>
      </c>
      <c r="E371" s="170" t="s">
        <v>729</v>
      </c>
      <c r="F371" s="170" t="s">
        <v>730</v>
      </c>
      <c r="I371" s="162"/>
      <c r="J371" s="171">
        <f>BK371</f>
        <v>0</v>
      </c>
      <c r="L371" s="159"/>
      <c r="M371" s="164"/>
      <c r="N371" s="165"/>
      <c r="O371" s="165"/>
      <c r="P371" s="166">
        <f>SUM(P372:P378)</f>
        <v>0</v>
      </c>
      <c r="Q371" s="165"/>
      <c r="R371" s="166">
        <f>SUM(R372:R378)</f>
        <v>0</v>
      </c>
      <c r="S371" s="165"/>
      <c r="T371" s="167">
        <f>SUM(T372:T378)</f>
        <v>0</v>
      </c>
      <c r="AR371" s="160" t="s">
        <v>78</v>
      </c>
      <c r="AT371" s="168" t="s">
        <v>70</v>
      </c>
      <c r="AU371" s="168" t="s">
        <v>78</v>
      </c>
      <c r="AY371" s="160" t="s">
        <v>131</v>
      </c>
      <c r="BK371" s="169">
        <f>SUM(BK372:BK378)</f>
        <v>0</v>
      </c>
    </row>
    <row r="372" spans="2:65" s="1" customFormat="1" ht="16.5" customHeight="1">
      <c r="B372" s="172"/>
      <c r="C372" s="173" t="s">
        <v>731</v>
      </c>
      <c r="D372" s="173" t="s">
        <v>134</v>
      </c>
      <c r="E372" s="174" t="s">
        <v>732</v>
      </c>
      <c r="F372" s="175" t="s">
        <v>733</v>
      </c>
      <c r="G372" s="176" t="s">
        <v>204</v>
      </c>
      <c r="H372" s="177">
        <v>30.68</v>
      </c>
      <c r="I372" s="178"/>
      <c r="J372" s="177">
        <f>ROUND(I372*H372,15)</f>
        <v>0</v>
      </c>
      <c r="K372" s="175" t="s">
        <v>138</v>
      </c>
      <c r="L372" s="40"/>
      <c r="M372" s="179" t="s">
        <v>5</v>
      </c>
      <c r="N372" s="180" t="s">
        <v>42</v>
      </c>
      <c r="O372" s="41"/>
      <c r="P372" s="181">
        <f>O372*H372</f>
        <v>0</v>
      </c>
      <c r="Q372" s="181">
        <v>0</v>
      </c>
      <c r="R372" s="181">
        <f>Q372*H372</f>
        <v>0</v>
      </c>
      <c r="S372" s="181">
        <v>0</v>
      </c>
      <c r="T372" s="182">
        <f>S372*H372</f>
        <v>0</v>
      </c>
      <c r="AR372" s="23" t="s">
        <v>139</v>
      </c>
      <c r="AT372" s="23" t="s">
        <v>134</v>
      </c>
      <c r="AU372" s="23" t="s">
        <v>80</v>
      </c>
      <c r="AY372" s="23" t="s">
        <v>131</v>
      </c>
      <c r="BE372" s="183">
        <f>IF(N372="základní",J372,0)</f>
        <v>0</v>
      </c>
      <c r="BF372" s="183">
        <f>IF(N372="snížená",J372,0)</f>
        <v>0</v>
      </c>
      <c r="BG372" s="183">
        <f>IF(N372="zákl. přenesená",J372,0)</f>
        <v>0</v>
      </c>
      <c r="BH372" s="183">
        <f>IF(N372="sníž. přenesená",J372,0)</f>
        <v>0</v>
      </c>
      <c r="BI372" s="183">
        <f>IF(N372="nulová",J372,0)</f>
        <v>0</v>
      </c>
      <c r="BJ372" s="23" t="s">
        <v>78</v>
      </c>
      <c r="BK372" s="184">
        <f>ROUND(I372*H372,15)</f>
        <v>0</v>
      </c>
      <c r="BL372" s="23" t="s">
        <v>139</v>
      </c>
      <c r="BM372" s="23" t="s">
        <v>734</v>
      </c>
    </row>
    <row r="373" spans="2:65" s="1" customFormat="1" ht="16.5" customHeight="1">
      <c r="B373" s="172"/>
      <c r="C373" s="173" t="s">
        <v>735</v>
      </c>
      <c r="D373" s="173" t="s">
        <v>134</v>
      </c>
      <c r="E373" s="174" t="s">
        <v>736</v>
      </c>
      <c r="F373" s="175" t="s">
        <v>737</v>
      </c>
      <c r="G373" s="176" t="s">
        <v>204</v>
      </c>
      <c r="H373" s="177">
        <v>153.4</v>
      </c>
      <c r="I373" s="178"/>
      <c r="J373" s="177">
        <f>ROUND(I373*H373,15)</f>
        <v>0</v>
      </c>
      <c r="K373" s="175" t="s">
        <v>138</v>
      </c>
      <c r="L373" s="40"/>
      <c r="M373" s="179" t="s">
        <v>5</v>
      </c>
      <c r="N373" s="180" t="s">
        <v>42</v>
      </c>
      <c r="O373" s="41"/>
      <c r="P373" s="181">
        <f>O373*H373</f>
        <v>0</v>
      </c>
      <c r="Q373" s="181">
        <v>0</v>
      </c>
      <c r="R373" s="181">
        <f>Q373*H373</f>
        <v>0</v>
      </c>
      <c r="S373" s="181">
        <v>0</v>
      </c>
      <c r="T373" s="182">
        <f>S373*H373</f>
        <v>0</v>
      </c>
      <c r="AR373" s="23" t="s">
        <v>139</v>
      </c>
      <c r="AT373" s="23" t="s">
        <v>134</v>
      </c>
      <c r="AU373" s="23" t="s">
        <v>80</v>
      </c>
      <c r="AY373" s="23" t="s">
        <v>131</v>
      </c>
      <c r="BE373" s="183">
        <f>IF(N373="základní",J373,0)</f>
        <v>0</v>
      </c>
      <c r="BF373" s="183">
        <f>IF(N373="snížená",J373,0)</f>
        <v>0</v>
      </c>
      <c r="BG373" s="183">
        <f>IF(N373="zákl. přenesená",J373,0)</f>
        <v>0</v>
      </c>
      <c r="BH373" s="183">
        <f>IF(N373="sníž. přenesená",J373,0)</f>
        <v>0</v>
      </c>
      <c r="BI373" s="183">
        <f>IF(N373="nulová",J373,0)</f>
        <v>0</v>
      </c>
      <c r="BJ373" s="23" t="s">
        <v>78</v>
      </c>
      <c r="BK373" s="184">
        <f>ROUND(I373*H373,15)</f>
        <v>0</v>
      </c>
      <c r="BL373" s="23" t="s">
        <v>139</v>
      </c>
      <c r="BM373" s="23" t="s">
        <v>738</v>
      </c>
    </row>
    <row r="374" spans="2:65" s="11" customFormat="1">
      <c r="B374" s="185"/>
      <c r="D374" s="186" t="s">
        <v>155</v>
      </c>
      <c r="E374" s="187" t="s">
        <v>5</v>
      </c>
      <c r="F374" s="188" t="s">
        <v>739</v>
      </c>
      <c r="H374" s="189">
        <v>153.4</v>
      </c>
      <c r="I374" s="190"/>
      <c r="L374" s="185"/>
      <c r="M374" s="191"/>
      <c r="N374" s="192"/>
      <c r="O374" s="192"/>
      <c r="P374" s="192"/>
      <c r="Q374" s="192"/>
      <c r="R374" s="192"/>
      <c r="S374" s="192"/>
      <c r="T374" s="193"/>
      <c r="AT374" s="187" t="s">
        <v>155</v>
      </c>
      <c r="AU374" s="187" t="s">
        <v>80</v>
      </c>
      <c r="AV374" s="11" t="s">
        <v>80</v>
      </c>
      <c r="AW374" s="11" t="s">
        <v>34</v>
      </c>
      <c r="AX374" s="11" t="s">
        <v>78</v>
      </c>
      <c r="AY374" s="187" t="s">
        <v>131</v>
      </c>
    </row>
    <row r="375" spans="2:65" s="1" customFormat="1" ht="16.5" customHeight="1">
      <c r="B375" s="172"/>
      <c r="C375" s="173" t="s">
        <v>740</v>
      </c>
      <c r="D375" s="173" t="s">
        <v>134</v>
      </c>
      <c r="E375" s="174" t="s">
        <v>741</v>
      </c>
      <c r="F375" s="175" t="s">
        <v>742</v>
      </c>
      <c r="G375" s="176" t="s">
        <v>204</v>
      </c>
      <c r="H375" s="177">
        <v>268.44467250000002</v>
      </c>
      <c r="I375" s="178"/>
      <c r="J375" s="177">
        <f>ROUND(I375*H375,15)</f>
        <v>0</v>
      </c>
      <c r="K375" s="175" t="s">
        <v>138</v>
      </c>
      <c r="L375" s="40"/>
      <c r="M375" s="179" t="s">
        <v>5</v>
      </c>
      <c r="N375" s="180" t="s">
        <v>42</v>
      </c>
      <c r="O375" s="41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AR375" s="23" t="s">
        <v>139</v>
      </c>
      <c r="AT375" s="23" t="s">
        <v>134</v>
      </c>
      <c r="AU375" s="23" t="s">
        <v>80</v>
      </c>
      <c r="AY375" s="23" t="s">
        <v>131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23" t="s">
        <v>78</v>
      </c>
      <c r="BK375" s="184">
        <f>ROUND(I375*H375,15)</f>
        <v>0</v>
      </c>
      <c r="BL375" s="23" t="s">
        <v>139</v>
      </c>
      <c r="BM375" s="23" t="s">
        <v>743</v>
      </c>
    </row>
    <row r="376" spans="2:65" s="1" customFormat="1" ht="16.5" customHeight="1">
      <c r="B376" s="172"/>
      <c r="C376" s="173" t="s">
        <v>744</v>
      </c>
      <c r="D376" s="173" t="s">
        <v>134</v>
      </c>
      <c r="E376" s="174" t="s">
        <v>745</v>
      </c>
      <c r="F376" s="175" t="s">
        <v>746</v>
      </c>
      <c r="G376" s="176" t="s">
        <v>204</v>
      </c>
      <c r="H376" s="177">
        <v>13.6</v>
      </c>
      <c r="I376" s="178"/>
      <c r="J376" s="177">
        <f>ROUND(I376*H376,15)</f>
        <v>0</v>
      </c>
      <c r="K376" s="175" t="s">
        <v>138</v>
      </c>
      <c r="L376" s="40"/>
      <c r="M376" s="179" t="s">
        <v>5</v>
      </c>
      <c r="N376" s="180" t="s">
        <v>42</v>
      </c>
      <c r="O376" s="41"/>
      <c r="P376" s="181">
        <f>O376*H376</f>
        <v>0</v>
      </c>
      <c r="Q376" s="181">
        <v>0</v>
      </c>
      <c r="R376" s="181">
        <f>Q376*H376</f>
        <v>0</v>
      </c>
      <c r="S376" s="181">
        <v>0</v>
      </c>
      <c r="T376" s="182">
        <f>S376*H376</f>
        <v>0</v>
      </c>
      <c r="AR376" s="23" t="s">
        <v>139</v>
      </c>
      <c r="AT376" s="23" t="s">
        <v>134</v>
      </c>
      <c r="AU376" s="23" t="s">
        <v>80</v>
      </c>
      <c r="AY376" s="23" t="s">
        <v>131</v>
      </c>
      <c r="BE376" s="183">
        <f>IF(N376="základní",J376,0)</f>
        <v>0</v>
      </c>
      <c r="BF376" s="183">
        <f>IF(N376="snížená",J376,0)</f>
        <v>0</v>
      </c>
      <c r="BG376" s="183">
        <f>IF(N376="zákl. přenesená",J376,0)</f>
        <v>0</v>
      </c>
      <c r="BH376" s="183">
        <f>IF(N376="sníž. přenesená",J376,0)</f>
        <v>0</v>
      </c>
      <c r="BI376" s="183">
        <f>IF(N376="nulová",J376,0)</f>
        <v>0</v>
      </c>
      <c r="BJ376" s="23" t="s">
        <v>78</v>
      </c>
      <c r="BK376" s="184">
        <f>ROUND(I376*H376,15)</f>
        <v>0</v>
      </c>
      <c r="BL376" s="23" t="s">
        <v>139</v>
      </c>
      <c r="BM376" s="23" t="s">
        <v>747</v>
      </c>
    </row>
    <row r="377" spans="2:65" s="1" customFormat="1" ht="16.5" customHeight="1">
      <c r="B377" s="172"/>
      <c r="C377" s="173" t="s">
        <v>748</v>
      </c>
      <c r="D377" s="173" t="s">
        <v>134</v>
      </c>
      <c r="E377" s="174" t="s">
        <v>749</v>
      </c>
      <c r="F377" s="175" t="s">
        <v>750</v>
      </c>
      <c r="G377" s="176" t="s">
        <v>204</v>
      </c>
      <c r="H377" s="177">
        <v>5.2</v>
      </c>
      <c r="I377" s="178"/>
      <c r="J377" s="177">
        <f>ROUND(I377*H377,15)</f>
        <v>0</v>
      </c>
      <c r="K377" s="175" t="s">
        <v>138</v>
      </c>
      <c r="L377" s="40"/>
      <c r="M377" s="179" t="s">
        <v>5</v>
      </c>
      <c r="N377" s="180" t="s">
        <v>42</v>
      </c>
      <c r="O377" s="41"/>
      <c r="P377" s="181">
        <f>O377*H377</f>
        <v>0</v>
      </c>
      <c r="Q377" s="181">
        <v>0</v>
      </c>
      <c r="R377" s="181">
        <f>Q377*H377</f>
        <v>0</v>
      </c>
      <c r="S377" s="181">
        <v>0</v>
      </c>
      <c r="T377" s="182">
        <f>S377*H377</f>
        <v>0</v>
      </c>
      <c r="AR377" s="23" t="s">
        <v>139</v>
      </c>
      <c r="AT377" s="23" t="s">
        <v>134</v>
      </c>
      <c r="AU377" s="23" t="s">
        <v>80</v>
      </c>
      <c r="AY377" s="23" t="s">
        <v>131</v>
      </c>
      <c r="BE377" s="183">
        <f>IF(N377="základní",J377,0)</f>
        <v>0</v>
      </c>
      <c r="BF377" s="183">
        <f>IF(N377="snížená",J377,0)</f>
        <v>0</v>
      </c>
      <c r="BG377" s="183">
        <f>IF(N377="zákl. přenesená",J377,0)</f>
        <v>0</v>
      </c>
      <c r="BH377" s="183">
        <f>IF(N377="sníž. přenesená",J377,0)</f>
        <v>0</v>
      </c>
      <c r="BI377" s="183">
        <f>IF(N377="nulová",J377,0)</f>
        <v>0</v>
      </c>
      <c r="BJ377" s="23" t="s">
        <v>78</v>
      </c>
      <c r="BK377" s="184">
        <f>ROUND(I377*H377,15)</f>
        <v>0</v>
      </c>
      <c r="BL377" s="23" t="s">
        <v>139</v>
      </c>
      <c r="BM377" s="23" t="s">
        <v>751</v>
      </c>
    </row>
    <row r="378" spans="2:65" s="1" customFormat="1" ht="25.5" customHeight="1">
      <c r="B378" s="172"/>
      <c r="C378" s="173" t="s">
        <v>752</v>
      </c>
      <c r="D378" s="173" t="s">
        <v>134</v>
      </c>
      <c r="E378" s="174" t="s">
        <v>753</v>
      </c>
      <c r="F378" s="175" t="s">
        <v>754</v>
      </c>
      <c r="G378" s="176" t="s">
        <v>204</v>
      </c>
      <c r="H378" s="177">
        <v>29.8</v>
      </c>
      <c r="I378" s="178"/>
      <c r="J378" s="177">
        <f>ROUND(I378*H378,15)</f>
        <v>0</v>
      </c>
      <c r="K378" s="175" t="s">
        <v>138</v>
      </c>
      <c r="L378" s="40"/>
      <c r="M378" s="179" t="s">
        <v>5</v>
      </c>
      <c r="N378" s="180" t="s">
        <v>42</v>
      </c>
      <c r="O378" s="41"/>
      <c r="P378" s="181">
        <f>O378*H378</f>
        <v>0</v>
      </c>
      <c r="Q378" s="181">
        <v>0</v>
      </c>
      <c r="R378" s="181">
        <f>Q378*H378</f>
        <v>0</v>
      </c>
      <c r="S378" s="181">
        <v>0</v>
      </c>
      <c r="T378" s="182">
        <f>S378*H378</f>
        <v>0</v>
      </c>
      <c r="AR378" s="23" t="s">
        <v>139</v>
      </c>
      <c r="AT378" s="23" t="s">
        <v>134</v>
      </c>
      <c r="AU378" s="23" t="s">
        <v>80</v>
      </c>
      <c r="AY378" s="23" t="s">
        <v>131</v>
      </c>
      <c r="BE378" s="183">
        <f>IF(N378="základní",J378,0)</f>
        <v>0</v>
      </c>
      <c r="BF378" s="183">
        <f>IF(N378="snížená",J378,0)</f>
        <v>0</v>
      </c>
      <c r="BG378" s="183">
        <f>IF(N378="zákl. přenesená",J378,0)</f>
        <v>0</v>
      </c>
      <c r="BH378" s="183">
        <f>IF(N378="sníž. přenesená",J378,0)</f>
        <v>0</v>
      </c>
      <c r="BI378" s="183">
        <f>IF(N378="nulová",J378,0)</f>
        <v>0</v>
      </c>
      <c r="BJ378" s="23" t="s">
        <v>78</v>
      </c>
      <c r="BK378" s="184">
        <f>ROUND(I378*H378,15)</f>
        <v>0</v>
      </c>
      <c r="BL378" s="23" t="s">
        <v>139</v>
      </c>
      <c r="BM378" s="23" t="s">
        <v>755</v>
      </c>
    </row>
    <row r="379" spans="2:65" s="10" customFormat="1" ht="29.85" customHeight="1">
      <c r="B379" s="159"/>
      <c r="D379" s="160" t="s">
        <v>70</v>
      </c>
      <c r="E379" s="170" t="s">
        <v>756</v>
      </c>
      <c r="F379" s="170" t="s">
        <v>757</v>
      </c>
      <c r="I379" s="162"/>
      <c r="J379" s="171">
        <f>BK379</f>
        <v>0</v>
      </c>
      <c r="L379" s="159"/>
      <c r="M379" s="164"/>
      <c r="N379" s="165"/>
      <c r="O379" s="165"/>
      <c r="P379" s="166">
        <f>SUM(P380:P381)</f>
        <v>0</v>
      </c>
      <c r="Q379" s="165"/>
      <c r="R379" s="166">
        <f>SUM(R380:R381)</f>
        <v>0</v>
      </c>
      <c r="S379" s="165"/>
      <c r="T379" s="167">
        <f>SUM(T380:T381)</f>
        <v>0</v>
      </c>
      <c r="AR379" s="160" t="s">
        <v>78</v>
      </c>
      <c r="AT379" s="168" t="s">
        <v>70</v>
      </c>
      <c r="AU379" s="168" t="s">
        <v>78</v>
      </c>
      <c r="AY379" s="160" t="s">
        <v>131</v>
      </c>
      <c r="BK379" s="169">
        <f>SUM(BK380:BK381)</f>
        <v>0</v>
      </c>
    </row>
    <row r="380" spans="2:65" s="1" customFormat="1" ht="16.5" customHeight="1">
      <c r="B380" s="172"/>
      <c r="C380" s="173" t="s">
        <v>758</v>
      </c>
      <c r="D380" s="173" t="s">
        <v>134</v>
      </c>
      <c r="E380" s="174" t="s">
        <v>759</v>
      </c>
      <c r="F380" s="175" t="s">
        <v>760</v>
      </c>
      <c r="G380" s="176" t="s">
        <v>204</v>
      </c>
      <c r="H380" s="177">
        <v>421.76538489000001</v>
      </c>
      <c r="I380" s="178"/>
      <c r="J380" s="177">
        <f>ROUND(I380*H380,15)</f>
        <v>0</v>
      </c>
      <c r="K380" s="175" t="s">
        <v>138</v>
      </c>
      <c r="L380" s="40"/>
      <c r="M380" s="179" t="s">
        <v>5</v>
      </c>
      <c r="N380" s="180" t="s">
        <v>42</v>
      </c>
      <c r="O380" s="41"/>
      <c r="P380" s="181">
        <f>O380*H380</f>
        <v>0</v>
      </c>
      <c r="Q380" s="181">
        <v>0</v>
      </c>
      <c r="R380" s="181">
        <f>Q380*H380</f>
        <v>0</v>
      </c>
      <c r="S380" s="181">
        <v>0</v>
      </c>
      <c r="T380" s="182">
        <f>S380*H380</f>
        <v>0</v>
      </c>
      <c r="AR380" s="23" t="s">
        <v>139</v>
      </c>
      <c r="AT380" s="23" t="s">
        <v>134</v>
      </c>
      <c r="AU380" s="23" t="s">
        <v>80</v>
      </c>
      <c r="AY380" s="23" t="s">
        <v>131</v>
      </c>
      <c r="BE380" s="183">
        <f>IF(N380="základní",J380,0)</f>
        <v>0</v>
      </c>
      <c r="BF380" s="183">
        <f>IF(N380="snížená",J380,0)</f>
        <v>0</v>
      </c>
      <c r="BG380" s="183">
        <f>IF(N380="zákl. přenesená",J380,0)</f>
        <v>0</v>
      </c>
      <c r="BH380" s="183">
        <f>IF(N380="sníž. přenesená",J380,0)</f>
        <v>0</v>
      </c>
      <c r="BI380" s="183">
        <f>IF(N380="nulová",J380,0)</f>
        <v>0</v>
      </c>
      <c r="BJ380" s="23" t="s">
        <v>78</v>
      </c>
      <c r="BK380" s="184">
        <f>ROUND(I380*H380,15)</f>
        <v>0</v>
      </c>
      <c r="BL380" s="23" t="s">
        <v>139</v>
      </c>
      <c r="BM380" s="23" t="s">
        <v>761</v>
      </c>
    </row>
    <row r="381" spans="2:65" s="1" customFormat="1" ht="25.5" customHeight="1">
      <c r="B381" s="172"/>
      <c r="C381" s="173" t="s">
        <v>762</v>
      </c>
      <c r="D381" s="173" t="s">
        <v>134</v>
      </c>
      <c r="E381" s="174" t="s">
        <v>763</v>
      </c>
      <c r="F381" s="175" t="s">
        <v>764</v>
      </c>
      <c r="G381" s="176" t="s">
        <v>204</v>
      </c>
      <c r="H381" s="177">
        <v>421.76538489000001</v>
      </c>
      <c r="I381" s="178"/>
      <c r="J381" s="177">
        <f>ROUND(I381*H381,15)</f>
        <v>0</v>
      </c>
      <c r="K381" s="175" t="s">
        <v>138</v>
      </c>
      <c r="L381" s="40"/>
      <c r="M381" s="179" t="s">
        <v>5</v>
      </c>
      <c r="N381" s="180" t="s">
        <v>42</v>
      </c>
      <c r="O381" s="41"/>
      <c r="P381" s="181">
        <f>O381*H381</f>
        <v>0</v>
      </c>
      <c r="Q381" s="181">
        <v>0</v>
      </c>
      <c r="R381" s="181">
        <f>Q381*H381</f>
        <v>0</v>
      </c>
      <c r="S381" s="181">
        <v>0</v>
      </c>
      <c r="T381" s="182">
        <f>S381*H381</f>
        <v>0</v>
      </c>
      <c r="AR381" s="23" t="s">
        <v>139</v>
      </c>
      <c r="AT381" s="23" t="s">
        <v>134</v>
      </c>
      <c r="AU381" s="23" t="s">
        <v>80</v>
      </c>
      <c r="AY381" s="23" t="s">
        <v>131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23" t="s">
        <v>78</v>
      </c>
      <c r="BK381" s="184">
        <f>ROUND(I381*H381,15)</f>
        <v>0</v>
      </c>
      <c r="BL381" s="23" t="s">
        <v>139</v>
      </c>
      <c r="BM381" s="23" t="s">
        <v>765</v>
      </c>
    </row>
    <row r="382" spans="2:65" s="10" customFormat="1" ht="37.35" customHeight="1">
      <c r="B382" s="159"/>
      <c r="D382" s="160" t="s">
        <v>70</v>
      </c>
      <c r="E382" s="161" t="s">
        <v>766</v>
      </c>
      <c r="F382" s="161" t="s">
        <v>767</v>
      </c>
      <c r="I382" s="162"/>
      <c r="J382" s="163">
        <f>BK382</f>
        <v>0</v>
      </c>
      <c r="L382" s="159"/>
      <c r="M382" s="164"/>
      <c r="N382" s="165"/>
      <c r="O382" s="165"/>
      <c r="P382" s="166">
        <f>P383+P401</f>
        <v>0</v>
      </c>
      <c r="Q382" s="165"/>
      <c r="R382" s="166">
        <f>R383+R401</f>
        <v>5.7416114</v>
      </c>
      <c r="S382" s="165"/>
      <c r="T382" s="167">
        <f>T383+T401</f>
        <v>0</v>
      </c>
      <c r="AR382" s="160" t="s">
        <v>80</v>
      </c>
      <c r="AT382" s="168" t="s">
        <v>70</v>
      </c>
      <c r="AU382" s="168" t="s">
        <v>9</v>
      </c>
      <c r="AY382" s="160" t="s">
        <v>131</v>
      </c>
      <c r="BK382" s="169">
        <f>BK383+BK401</f>
        <v>0</v>
      </c>
    </row>
    <row r="383" spans="2:65" s="10" customFormat="1" ht="19.899999999999999" customHeight="1">
      <c r="B383" s="159"/>
      <c r="D383" s="160" t="s">
        <v>70</v>
      </c>
      <c r="E383" s="170" t="s">
        <v>768</v>
      </c>
      <c r="F383" s="170" t="s">
        <v>769</v>
      </c>
      <c r="I383" s="162"/>
      <c r="J383" s="171">
        <f>BK383</f>
        <v>0</v>
      </c>
      <c r="L383" s="159"/>
      <c r="M383" s="164"/>
      <c r="N383" s="165"/>
      <c r="O383" s="165"/>
      <c r="P383" s="166">
        <f>SUM(P384:P400)</f>
        <v>0</v>
      </c>
      <c r="Q383" s="165"/>
      <c r="R383" s="166">
        <f>SUM(R384:R400)</f>
        <v>5.719875</v>
      </c>
      <c r="S383" s="165"/>
      <c r="T383" s="167">
        <f>SUM(T384:T400)</f>
        <v>0</v>
      </c>
      <c r="AR383" s="160" t="s">
        <v>80</v>
      </c>
      <c r="AT383" s="168" t="s">
        <v>70</v>
      </c>
      <c r="AU383" s="168" t="s">
        <v>78</v>
      </c>
      <c r="AY383" s="160" t="s">
        <v>131</v>
      </c>
      <c r="BK383" s="169">
        <f>SUM(BK384:BK400)</f>
        <v>0</v>
      </c>
    </row>
    <row r="384" spans="2:65" s="1" customFormat="1" ht="16.5" customHeight="1">
      <c r="B384" s="172"/>
      <c r="C384" s="173" t="s">
        <v>770</v>
      </c>
      <c r="D384" s="173" t="s">
        <v>134</v>
      </c>
      <c r="E384" s="174" t="s">
        <v>771</v>
      </c>
      <c r="F384" s="175" t="s">
        <v>772</v>
      </c>
      <c r="G384" s="176" t="s">
        <v>342</v>
      </c>
      <c r="H384" s="177">
        <v>4717.5</v>
      </c>
      <c r="I384" s="178"/>
      <c r="J384" s="177">
        <f>ROUND(I384*H384,15)</f>
        <v>0</v>
      </c>
      <c r="K384" s="175" t="s">
        <v>138</v>
      </c>
      <c r="L384" s="40"/>
      <c r="M384" s="179" t="s">
        <v>5</v>
      </c>
      <c r="N384" s="180" t="s">
        <v>42</v>
      </c>
      <c r="O384" s="41"/>
      <c r="P384" s="181">
        <f>O384*H384</f>
        <v>0</v>
      </c>
      <c r="Q384" s="181">
        <v>5.0000000000000002E-5</v>
      </c>
      <c r="R384" s="181">
        <f>Q384*H384</f>
        <v>0.235875</v>
      </c>
      <c r="S384" s="181">
        <v>0</v>
      </c>
      <c r="T384" s="182">
        <f>S384*H384</f>
        <v>0</v>
      </c>
      <c r="AR384" s="23" t="s">
        <v>219</v>
      </c>
      <c r="AT384" s="23" t="s">
        <v>134</v>
      </c>
      <c r="AU384" s="23" t="s">
        <v>80</v>
      </c>
      <c r="AY384" s="23" t="s">
        <v>131</v>
      </c>
      <c r="BE384" s="183">
        <f>IF(N384="základní",J384,0)</f>
        <v>0</v>
      </c>
      <c r="BF384" s="183">
        <f>IF(N384="snížená",J384,0)</f>
        <v>0</v>
      </c>
      <c r="BG384" s="183">
        <f>IF(N384="zákl. přenesená",J384,0)</f>
        <v>0</v>
      </c>
      <c r="BH384" s="183">
        <f>IF(N384="sníž. přenesená",J384,0)</f>
        <v>0</v>
      </c>
      <c r="BI384" s="183">
        <f>IF(N384="nulová",J384,0)</f>
        <v>0</v>
      </c>
      <c r="BJ384" s="23" t="s">
        <v>78</v>
      </c>
      <c r="BK384" s="184">
        <f>ROUND(I384*H384,15)</f>
        <v>0</v>
      </c>
      <c r="BL384" s="23" t="s">
        <v>219</v>
      </c>
      <c r="BM384" s="23" t="s">
        <v>773</v>
      </c>
    </row>
    <row r="385" spans="2:65" s="11" customFormat="1">
      <c r="B385" s="185"/>
      <c r="D385" s="186" t="s">
        <v>155</v>
      </c>
      <c r="E385" s="187" t="s">
        <v>5</v>
      </c>
      <c r="F385" s="188" t="s">
        <v>774</v>
      </c>
      <c r="H385" s="189">
        <v>590.35199999999998</v>
      </c>
      <c r="I385" s="190"/>
      <c r="L385" s="185"/>
      <c r="M385" s="191"/>
      <c r="N385" s="192"/>
      <c r="O385" s="192"/>
      <c r="P385" s="192"/>
      <c r="Q385" s="192"/>
      <c r="R385" s="192"/>
      <c r="S385" s="192"/>
      <c r="T385" s="193"/>
      <c r="AT385" s="187" t="s">
        <v>155</v>
      </c>
      <c r="AU385" s="187" t="s">
        <v>80</v>
      </c>
      <c r="AV385" s="11" t="s">
        <v>80</v>
      </c>
      <c r="AW385" s="11" t="s">
        <v>34</v>
      </c>
      <c r="AX385" s="11" t="s">
        <v>9</v>
      </c>
      <c r="AY385" s="187" t="s">
        <v>131</v>
      </c>
    </row>
    <row r="386" spans="2:65" s="11" customFormat="1">
      <c r="B386" s="185"/>
      <c r="D386" s="186" t="s">
        <v>155</v>
      </c>
      <c r="E386" s="187" t="s">
        <v>5</v>
      </c>
      <c r="F386" s="188" t="s">
        <v>775</v>
      </c>
      <c r="H386" s="189">
        <v>101.1549</v>
      </c>
      <c r="I386" s="190"/>
      <c r="L386" s="185"/>
      <c r="M386" s="191"/>
      <c r="N386" s="192"/>
      <c r="O386" s="192"/>
      <c r="P386" s="192"/>
      <c r="Q386" s="192"/>
      <c r="R386" s="192"/>
      <c r="S386" s="192"/>
      <c r="T386" s="193"/>
      <c r="AT386" s="187" t="s">
        <v>155</v>
      </c>
      <c r="AU386" s="187" t="s">
        <v>80</v>
      </c>
      <c r="AV386" s="11" t="s">
        <v>80</v>
      </c>
      <c r="AW386" s="11" t="s">
        <v>34</v>
      </c>
      <c r="AX386" s="11" t="s">
        <v>9</v>
      </c>
      <c r="AY386" s="187" t="s">
        <v>131</v>
      </c>
    </row>
    <row r="387" spans="2:65" s="11" customFormat="1">
      <c r="B387" s="185"/>
      <c r="D387" s="186" t="s">
        <v>155</v>
      </c>
      <c r="E387" s="187" t="s">
        <v>5</v>
      </c>
      <c r="F387" s="188" t="s">
        <v>776</v>
      </c>
      <c r="H387" s="189">
        <v>4717.5</v>
      </c>
      <c r="I387" s="190"/>
      <c r="L387" s="185"/>
      <c r="M387" s="191"/>
      <c r="N387" s="192"/>
      <c r="O387" s="192"/>
      <c r="P387" s="192"/>
      <c r="Q387" s="192"/>
      <c r="R387" s="192"/>
      <c r="S387" s="192"/>
      <c r="T387" s="193"/>
      <c r="AT387" s="187" t="s">
        <v>155</v>
      </c>
      <c r="AU387" s="187" t="s">
        <v>80</v>
      </c>
      <c r="AV387" s="11" t="s">
        <v>80</v>
      </c>
      <c r="AW387" s="11" t="s">
        <v>34</v>
      </c>
      <c r="AX387" s="11" t="s">
        <v>78</v>
      </c>
      <c r="AY387" s="187" t="s">
        <v>131</v>
      </c>
    </row>
    <row r="388" spans="2:65" s="1" customFormat="1" ht="16.5" customHeight="1">
      <c r="B388" s="172"/>
      <c r="C388" s="202" t="s">
        <v>777</v>
      </c>
      <c r="D388" s="202" t="s">
        <v>201</v>
      </c>
      <c r="E388" s="203" t="s">
        <v>778</v>
      </c>
      <c r="F388" s="204" t="s">
        <v>779</v>
      </c>
      <c r="G388" s="205" t="s">
        <v>204</v>
      </c>
      <c r="H388" s="206">
        <v>0.59035000000000004</v>
      </c>
      <c r="I388" s="207"/>
      <c r="J388" s="206">
        <f>ROUND(I388*H388,15)</f>
        <v>0</v>
      </c>
      <c r="K388" s="204" t="s">
        <v>138</v>
      </c>
      <c r="L388" s="208"/>
      <c r="M388" s="209" t="s">
        <v>5</v>
      </c>
      <c r="N388" s="210" t="s">
        <v>42</v>
      </c>
      <c r="O388" s="41"/>
      <c r="P388" s="181">
        <f>O388*H388</f>
        <v>0</v>
      </c>
      <c r="Q388" s="181">
        <v>1</v>
      </c>
      <c r="R388" s="181">
        <f>Q388*H388</f>
        <v>0.59035000000000004</v>
      </c>
      <c r="S388" s="181">
        <v>0</v>
      </c>
      <c r="T388" s="182">
        <f>S388*H388</f>
        <v>0</v>
      </c>
      <c r="AR388" s="23" t="s">
        <v>780</v>
      </c>
      <c r="AT388" s="23" t="s">
        <v>201</v>
      </c>
      <c r="AU388" s="23" t="s">
        <v>80</v>
      </c>
      <c r="AY388" s="23" t="s">
        <v>131</v>
      </c>
      <c r="BE388" s="183">
        <f>IF(N388="základní",J388,0)</f>
        <v>0</v>
      </c>
      <c r="BF388" s="183">
        <f>IF(N388="snížená",J388,0)</f>
        <v>0</v>
      </c>
      <c r="BG388" s="183">
        <f>IF(N388="zákl. přenesená",J388,0)</f>
        <v>0</v>
      </c>
      <c r="BH388" s="183">
        <f>IF(N388="sníž. přenesená",J388,0)</f>
        <v>0</v>
      </c>
      <c r="BI388" s="183">
        <f>IF(N388="nulová",J388,0)</f>
        <v>0</v>
      </c>
      <c r="BJ388" s="23" t="s">
        <v>78</v>
      </c>
      <c r="BK388" s="184">
        <f>ROUND(I388*H388,15)</f>
        <v>0</v>
      </c>
      <c r="BL388" s="23" t="s">
        <v>219</v>
      </c>
      <c r="BM388" s="23" t="s">
        <v>781</v>
      </c>
    </row>
    <row r="389" spans="2:65" s="1" customFormat="1" ht="27">
      <c r="B389" s="40"/>
      <c r="D389" s="186" t="s">
        <v>206</v>
      </c>
      <c r="F389" s="211" t="s">
        <v>782</v>
      </c>
      <c r="I389" s="212"/>
      <c r="L389" s="40"/>
      <c r="M389" s="213"/>
      <c r="N389" s="41"/>
      <c r="O389" s="41"/>
      <c r="P389" s="41"/>
      <c r="Q389" s="41"/>
      <c r="R389" s="41"/>
      <c r="S389" s="41"/>
      <c r="T389" s="69"/>
      <c r="AT389" s="23" t="s">
        <v>206</v>
      </c>
      <c r="AU389" s="23" t="s">
        <v>80</v>
      </c>
    </row>
    <row r="390" spans="2:65" s="11" customFormat="1">
      <c r="B390" s="185"/>
      <c r="D390" s="186" t="s">
        <v>155</v>
      </c>
      <c r="E390" s="187" t="s">
        <v>5</v>
      </c>
      <c r="F390" s="188" t="s">
        <v>783</v>
      </c>
      <c r="H390" s="189">
        <v>0.59035199999999999</v>
      </c>
      <c r="I390" s="190"/>
      <c r="L390" s="185"/>
      <c r="M390" s="191"/>
      <c r="N390" s="192"/>
      <c r="O390" s="192"/>
      <c r="P390" s="192"/>
      <c r="Q390" s="192"/>
      <c r="R390" s="192"/>
      <c r="S390" s="192"/>
      <c r="T390" s="193"/>
      <c r="AT390" s="187" t="s">
        <v>155</v>
      </c>
      <c r="AU390" s="187" t="s">
        <v>80</v>
      </c>
      <c r="AV390" s="11" t="s">
        <v>80</v>
      </c>
      <c r="AW390" s="11" t="s">
        <v>34</v>
      </c>
      <c r="AX390" s="11" t="s">
        <v>78</v>
      </c>
      <c r="AY390" s="187" t="s">
        <v>131</v>
      </c>
    </row>
    <row r="391" spans="2:65" s="1" customFormat="1" ht="16.5" customHeight="1">
      <c r="B391" s="172"/>
      <c r="C391" s="202" t="s">
        <v>784</v>
      </c>
      <c r="D391" s="202" t="s">
        <v>201</v>
      </c>
      <c r="E391" s="203" t="s">
        <v>785</v>
      </c>
      <c r="F391" s="204" t="s">
        <v>786</v>
      </c>
      <c r="G391" s="205" t="s">
        <v>204</v>
      </c>
      <c r="H391" s="206">
        <v>0.10115</v>
      </c>
      <c r="I391" s="207"/>
      <c r="J391" s="206">
        <f>ROUND(I391*H391,15)</f>
        <v>0</v>
      </c>
      <c r="K391" s="204" t="s">
        <v>138</v>
      </c>
      <c r="L391" s="208"/>
      <c r="M391" s="209" t="s">
        <v>5</v>
      </c>
      <c r="N391" s="210" t="s">
        <v>42</v>
      </c>
      <c r="O391" s="41"/>
      <c r="P391" s="181">
        <f>O391*H391</f>
        <v>0</v>
      </c>
      <c r="Q391" s="181">
        <v>1</v>
      </c>
      <c r="R391" s="181">
        <f>Q391*H391</f>
        <v>0.10115</v>
      </c>
      <c r="S391" s="181">
        <v>0</v>
      </c>
      <c r="T391" s="182">
        <f>S391*H391</f>
        <v>0</v>
      </c>
      <c r="AR391" s="23" t="s">
        <v>780</v>
      </c>
      <c r="AT391" s="23" t="s">
        <v>201</v>
      </c>
      <c r="AU391" s="23" t="s">
        <v>80</v>
      </c>
      <c r="AY391" s="23" t="s">
        <v>131</v>
      </c>
      <c r="BE391" s="183">
        <f>IF(N391="základní",J391,0)</f>
        <v>0</v>
      </c>
      <c r="BF391" s="183">
        <f>IF(N391="snížená",J391,0)</f>
        <v>0</v>
      </c>
      <c r="BG391" s="183">
        <f>IF(N391="zákl. přenesená",J391,0)</f>
        <v>0</v>
      </c>
      <c r="BH391" s="183">
        <f>IF(N391="sníž. přenesená",J391,0)</f>
        <v>0</v>
      </c>
      <c r="BI391" s="183">
        <f>IF(N391="nulová",J391,0)</f>
        <v>0</v>
      </c>
      <c r="BJ391" s="23" t="s">
        <v>78</v>
      </c>
      <c r="BK391" s="184">
        <f>ROUND(I391*H391,15)</f>
        <v>0</v>
      </c>
      <c r="BL391" s="23" t="s">
        <v>219</v>
      </c>
      <c r="BM391" s="23" t="s">
        <v>787</v>
      </c>
    </row>
    <row r="392" spans="2:65" s="1" customFormat="1" ht="27">
      <c r="B392" s="40"/>
      <c r="D392" s="186" t="s">
        <v>206</v>
      </c>
      <c r="F392" s="211" t="s">
        <v>788</v>
      </c>
      <c r="I392" s="212"/>
      <c r="L392" s="40"/>
      <c r="M392" s="213"/>
      <c r="N392" s="41"/>
      <c r="O392" s="41"/>
      <c r="P392" s="41"/>
      <c r="Q392" s="41"/>
      <c r="R392" s="41"/>
      <c r="S392" s="41"/>
      <c r="T392" s="69"/>
      <c r="AT392" s="23" t="s">
        <v>206</v>
      </c>
      <c r="AU392" s="23" t="s">
        <v>80</v>
      </c>
    </row>
    <row r="393" spans="2:65" s="11" customFormat="1">
      <c r="B393" s="185"/>
      <c r="D393" s="186" t="s">
        <v>155</v>
      </c>
      <c r="E393" s="187" t="s">
        <v>5</v>
      </c>
      <c r="F393" s="188" t="s">
        <v>789</v>
      </c>
      <c r="H393" s="189">
        <v>0.10115490000000001</v>
      </c>
      <c r="I393" s="190"/>
      <c r="L393" s="185"/>
      <c r="M393" s="191"/>
      <c r="N393" s="192"/>
      <c r="O393" s="192"/>
      <c r="P393" s="192"/>
      <c r="Q393" s="192"/>
      <c r="R393" s="192"/>
      <c r="S393" s="192"/>
      <c r="T393" s="193"/>
      <c r="AT393" s="187" t="s">
        <v>155</v>
      </c>
      <c r="AU393" s="187" t="s">
        <v>80</v>
      </c>
      <c r="AV393" s="11" t="s">
        <v>80</v>
      </c>
      <c r="AW393" s="11" t="s">
        <v>34</v>
      </c>
      <c r="AX393" s="11" t="s">
        <v>78</v>
      </c>
      <c r="AY393" s="187" t="s">
        <v>131</v>
      </c>
    </row>
    <row r="394" spans="2:65" s="1" customFormat="1" ht="16.5" customHeight="1">
      <c r="B394" s="172"/>
      <c r="C394" s="202" t="s">
        <v>790</v>
      </c>
      <c r="D394" s="202" t="s">
        <v>201</v>
      </c>
      <c r="E394" s="203" t="s">
        <v>791</v>
      </c>
      <c r="F394" s="204" t="s">
        <v>792</v>
      </c>
      <c r="G394" s="205" t="s">
        <v>204</v>
      </c>
      <c r="H394" s="206">
        <v>4.7175000000000002</v>
      </c>
      <c r="I394" s="207"/>
      <c r="J394" s="206">
        <f>ROUND(I394*H394,15)</f>
        <v>0</v>
      </c>
      <c r="K394" s="204" t="s">
        <v>138</v>
      </c>
      <c r="L394" s="208"/>
      <c r="M394" s="209" t="s">
        <v>5</v>
      </c>
      <c r="N394" s="210" t="s">
        <v>42</v>
      </c>
      <c r="O394" s="41"/>
      <c r="P394" s="181">
        <f>O394*H394</f>
        <v>0</v>
      </c>
      <c r="Q394" s="181">
        <v>1</v>
      </c>
      <c r="R394" s="181">
        <f>Q394*H394</f>
        <v>4.7175000000000002</v>
      </c>
      <c r="S394" s="181">
        <v>0</v>
      </c>
      <c r="T394" s="182">
        <f>S394*H394</f>
        <v>0</v>
      </c>
      <c r="AR394" s="23" t="s">
        <v>780</v>
      </c>
      <c r="AT394" s="23" t="s">
        <v>201</v>
      </c>
      <c r="AU394" s="23" t="s">
        <v>80</v>
      </c>
      <c r="AY394" s="23" t="s">
        <v>131</v>
      </c>
      <c r="BE394" s="183">
        <f>IF(N394="základní",J394,0)</f>
        <v>0</v>
      </c>
      <c r="BF394" s="183">
        <f>IF(N394="snížená",J394,0)</f>
        <v>0</v>
      </c>
      <c r="BG394" s="183">
        <f>IF(N394="zákl. přenesená",J394,0)</f>
        <v>0</v>
      </c>
      <c r="BH394" s="183">
        <f>IF(N394="sníž. přenesená",J394,0)</f>
        <v>0</v>
      </c>
      <c r="BI394" s="183">
        <f>IF(N394="nulová",J394,0)</f>
        <v>0</v>
      </c>
      <c r="BJ394" s="23" t="s">
        <v>78</v>
      </c>
      <c r="BK394" s="184">
        <f>ROUND(I394*H394,15)</f>
        <v>0</v>
      </c>
      <c r="BL394" s="23" t="s">
        <v>219</v>
      </c>
      <c r="BM394" s="23" t="s">
        <v>793</v>
      </c>
    </row>
    <row r="395" spans="2:65" s="1" customFormat="1" ht="27">
      <c r="B395" s="40"/>
      <c r="D395" s="186" t="s">
        <v>206</v>
      </c>
      <c r="F395" s="211" t="s">
        <v>794</v>
      </c>
      <c r="I395" s="212"/>
      <c r="L395" s="40"/>
      <c r="M395" s="213"/>
      <c r="N395" s="41"/>
      <c r="O395" s="41"/>
      <c r="P395" s="41"/>
      <c r="Q395" s="41"/>
      <c r="R395" s="41"/>
      <c r="S395" s="41"/>
      <c r="T395" s="69"/>
      <c r="AT395" s="23" t="s">
        <v>206</v>
      </c>
      <c r="AU395" s="23" t="s">
        <v>80</v>
      </c>
    </row>
    <row r="396" spans="2:65" s="11" customFormat="1">
      <c r="B396" s="185"/>
      <c r="D396" s="186" t="s">
        <v>155</v>
      </c>
      <c r="E396" s="187" t="s">
        <v>5</v>
      </c>
      <c r="F396" s="188" t="s">
        <v>795</v>
      </c>
      <c r="H396" s="189">
        <v>4.7175000000000002</v>
      </c>
      <c r="I396" s="190"/>
      <c r="L396" s="185"/>
      <c r="M396" s="191"/>
      <c r="N396" s="192"/>
      <c r="O396" s="192"/>
      <c r="P396" s="192"/>
      <c r="Q396" s="192"/>
      <c r="R396" s="192"/>
      <c r="S396" s="192"/>
      <c r="T396" s="193"/>
      <c r="AT396" s="187" t="s">
        <v>155</v>
      </c>
      <c r="AU396" s="187" t="s">
        <v>80</v>
      </c>
      <c r="AV396" s="11" t="s">
        <v>80</v>
      </c>
      <c r="AW396" s="11" t="s">
        <v>34</v>
      </c>
      <c r="AX396" s="11" t="s">
        <v>78</v>
      </c>
      <c r="AY396" s="187" t="s">
        <v>131</v>
      </c>
    </row>
    <row r="397" spans="2:65" s="1" customFormat="1" ht="16.5" customHeight="1">
      <c r="B397" s="172"/>
      <c r="C397" s="173" t="s">
        <v>796</v>
      </c>
      <c r="D397" s="173" t="s">
        <v>134</v>
      </c>
      <c r="E397" s="174" t="s">
        <v>797</v>
      </c>
      <c r="F397" s="175" t="s">
        <v>798</v>
      </c>
      <c r="G397" s="176" t="s">
        <v>342</v>
      </c>
      <c r="H397" s="177">
        <v>1500</v>
      </c>
      <c r="I397" s="178"/>
      <c r="J397" s="177">
        <f>ROUND(I397*H397,15)</f>
        <v>0</v>
      </c>
      <c r="K397" s="175" t="s">
        <v>138</v>
      </c>
      <c r="L397" s="40"/>
      <c r="M397" s="179" t="s">
        <v>5</v>
      </c>
      <c r="N397" s="180" t="s">
        <v>42</v>
      </c>
      <c r="O397" s="41"/>
      <c r="P397" s="181">
        <f>O397*H397</f>
        <v>0</v>
      </c>
      <c r="Q397" s="181">
        <v>5.0000000000000002E-5</v>
      </c>
      <c r="R397" s="181">
        <f>Q397*H397</f>
        <v>7.4999999999999997E-2</v>
      </c>
      <c r="S397" s="181">
        <v>0</v>
      </c>
      <c r="T397" s="182">
        <f>S397*H397</f>
        <v>0</v>
      </c>
      <c r="AR397" s="23" t="s">
        <v>219</v>
      </c>
      <c r="AT397" s="23" t="s">
        <v>134</v>
      </c>
      <c r="AU397" s="23" t="s">
        <v>80</v>
      </c>
      <c r="AY397" s="23" t="s">
        <v>131</v>
      </c>
      <c r="BE397" s="183">
        <f>IF(N397="základní",J397,0)</f>
        <v>0</v>
      </c>
      <c r="BF397" s="183">
        <f>IF(N397="snížená",J397,0)</f>
        <v>0</v>
      </c>
      <c r="BG397" s="183">
        <f>IF(N397="zákl. přenesená",J397,0)</f>
        <v>0</v>
      </c>
      <c r="BH397" s="183">
        <f>IF(N397="sníž. přenesená",J397,0)</f>
        <v>0</v>
      </c>
      <c r="BI397" s="183">
        <f>IF(N397="nulová",J397,0)</f>
        <v>0</v>
      </c>
      <c r="BJ397" s="23" t="s">
        <v>78</v>
      </c>
      <c r="BK397" s="184">
        <f>ROUND(I397*H397,15)</f>
        <v>0</v>
      </c>
      <c r="BL397" s="23" t="s">
        <v>219</v>
      </c>
      <c r="BM397" s="23" t="s">
        <v>799</v>
      </c>
    </row>
    <row r="398" spans="2:65" s="11" customFormat="1">
      <c r="B398" s="185"/>
      <c r="D398" s="186" t="s">
        <v>155</v>
      </c>
      <c r="E398" s="187" t="s">
        <v>5</v>
      </c>
      <c r="F398" s="188" t="s">
        <v>800</v>
      </c>
      <c r="H398" s="189">
        <v>1500</v>
      </c>
      <c r="I398" s="190"/>
      <c r="L398" s="185"/>
      <c r="M398" s="191"/>
      <c r="N398" s="192"/>
      <c r="O398" s="192"/>
      <c r="P398" s="192"/>
      <c r="Q398" s="192"/>
      <c r="R398" s="192"/>
      <c r="S398" s="192"/>
      <c r="T398" s="193"/>
      <c r="AT398" s="187" t="s">
        <v>155</v>
      </c>
      <c r="AU398" s="187" t="s">
        <v>80</v>
      </c>
      <c r="AV398" s="11" t="s">
        <v>80</v>
      </c>
      <c r="AW398" s="11" t="s">
        <v>34</v>
      </c>
      <c r="AX398" s="11" t="s">
        <v>78</v>
      </c>
      <c r="AY398" s="187" t="s">
        <v>131</v>
      </c>
    </row>
    <row r="399" spans="2:65" s="1" customFormat="1" ht="25.5" customHeight="1">
      <c r="B399" s="172"/>
      <c r="C399" s="202" t="s">
        <v>801</v>
      </c>
      <c r="D399" s="202" t="s">
        <v>201</v>
      </c>
      <c r="E399" s="203" t="s">
        <v>802</v>
      </c>
      <c r="F399" s="204" t="s">
        <v>803</v>
      </c>
      <c r="G399" s="205" t="s">
        <v>804</v>
      </c>
      <c r="H399" s="206">
        <v>1</v>
      </c>
      <c r="I399" s="207"/>
      <c r="J399" s="206">
        <f>ROUND(I399*H399,15)</f>
        <v>0</v>
      </c>
      <c r="K399" s="204" t="s">
        <v>5</v>
      </c>
      <c r="L399" s="208"/>
      <c r="M399" s="209" t="s">
        <v>5</v>
      </c>
      <c r="N399" s="210" t="s">
        <v>42</v>
      </c>
      <c r="O399" s="41"/>
      <c r="P399" s="181">
        <f>O399*H399</f>
        <v>0</v>
      </c>
      <c r="Q399" s="181">
        <v>0</v>
      </c>
      <c r="R399" s="181">
        <f>Q399*H399</f>
        <v>0</v>
      </c>
      <c r="S399" s="181">
        <v>0</v>
      </c>
      <c r="T399" s="182">
        <f>S399*H399</f>
        <v>0</v>
      </c>
      <c r="AR399" s="23" t="s">
        <v>780</v>
      </c>
      <c r="AT399" s="23" t="s">
        <v>201</v>
      </c>
      <c r="AU399" s="23" t="s">
        <v>80</v>
      </c>
      <c r="AY399" s="23" t="s">
        <v>131</v>
      </c>
      <c r="BE399" s="183">
        <f>IF(N399="základní",J399,0)</f>
        <v>0</v>
      </c>
      <c r="BF399" s="183">
        <f>IF(N399="snížená",J399,0)</f>
        <v>0</v>
      </c>
      <c r="BG399" s="183">
        <f>IF(N399="zákl. přenesená",J399,0)</f>
        <v>0</v>
      </c>
      <c r="BH399" s="183">
        <f>IF(N399="sníž. přenesená",J399,0)</f>
        <v>0</v>
      </c>
      <c r="BI399" s="183">
        <f>IF(N399="nulová",J399,0)</f>
        <v>0</v>
      </c>
      <c r="BJ399" s="23" t="s">
        <v>78</v>
      </c>
      <c r="BK399" s="184">
        <f>ROUND(I399*H399,15)</f>
        <v>0</v>
      </c>
      <c r="BL399" s="23" t="s">
        <v>219</v>
      </c>
      <c r="BM399" s="23" t="s">
        <v>805</v>
      </c>
    </row>
    <row r="400" spans="2:65" s="1" customFormat="1">
      <c r="B400" s="40"/>
      <c r="D400" s="186" t="s">
        <v>358</v>
      </c>
      <c r="F400" s="222" t="s">
        <v>806</v>
      </c>
      <c r="I400" s="212"/>
      <c r="L400" s="40"/>
      <c r="M400" s="213"/>
      <c r="N400" s="41"/>
      <c r="O400" s="41"/>
      <c r="P400" s="41"/>
      <c r="Q400" s="41"/>
      <c r="R400" s="41"/>
      <c r="S400" s="41"/>
      <c r="T400" s="69"/>
      <c r="AT400" s="23" t="s">
        <v>358</v>
      </c>
      <c r="AU400" s="23" t="s">
        <v>80</v>
      </c>
    </row>
    <row r="401" spans="2:65" s="10" customFormat="1" ht="29.85" customHeight="1">
      <c r="B401" s="159"/>
      <c r="D401" s="160" t="s">
        <v>70</v>
      </c>
      <c r="E401" s="170" t="s">
        <v>807</v>
      </c>
      <c r="F401" s="170" t="s">
        <v>808</v>
      </c>
      <c r="I401" s="162"/>
      <c r="J401" s="171">
        <f>BK401</f>
        <v>0</v>
      </c>
      <c r="L401" s="159"/>
      <c r="M401" s="164"/>
      <c r="N401" s="165"/>
      <c r="O401" s="165"/>
      <c r="P401" s="166">
        <f>SUM(P402:P408)</f>
        <v>0</v>
      </c>
      <c r="Q401" s="165"/>
      <c r="R401" s="166">
        <f>SUM(R402:R408)</f>
        <v>2.1736400000000003E-2</v>
      </c>
      <c r="S401" s="165"/>
      <c r="T401" s="167">
        <f>SUM(T402:T408)</f>
        <v>0</v>
      </c>
      <c r="AR401" s="160" t="s">
        <v>80</v>
      </c>
      <c r="AT401" s="168" t="s">
        <v>70</v>
      </c>
      <c r="AU401" s="168" t="s">
        <v>78</v>
      </c>
      <c r="AY401" s="160" t="s">
        <v>131</v>
      </c>
      <c r="BK401" s="169">
        <f>SUM(BK402:BK408)</f>
        <v>0</v>
      </c>
    </row>
    <row r="402" spans="2:65" s="1" customFormat="1" ht="25.5" customHeight="1">
      <c r="B402" s="172"/>
      <c r="C402" s="173" t="s">
        <v>809</v>
      </c>
      <c r="D402" s="173" t="s">
        <v>134</v>
      </c>
      <c r="E402" s="174" t="s">
        <v>810</v>
      </c>
      <c r="F402" s="175" t="s">
        <v>811</v>
      </c>
      <c r="G402" s="176" t="s">
        <v>144</v>
      </c>
      <c r="H402" s="177">
        <v>44.36</v>
      </c>
      <c r="I402" s="178"/>
      <c r="J402" s="177">
        <f>ROUND(I402*H402,15)</f>
        <v>0</v>
      </c>
      <c r="K402" s="175" t="s">
        <v>138</v>
      </c>
      <c r="L402" s="40"/>
      <c r="M402" s="179" t="s">
        <v>5</v>
      </c>
      <c r="N402" s="180" t="s">
        <v>42</v>
      </c>
      <c r="O402" s="41"/>
      <c r="P402" s="181">
        <f>O402*H402</f>
        <v>0</v>
      </c>
      <c r="Q402" s="181">
        <v>8.0000000000000007E-5</v>
      </c>
      <c r="R402" s="181">
        <f>Q402*H402</f>
        <v>3.5488000000000004E-3</v>
      </c>
      <c r="S402" s="181">
        <v>0</v>
      </c>
      <c r="T402" s="182">
        <f>S402*H402</f>
        <v>0</v>
      </c>
      <c r="AR402" s="23" t="s">
        <v>219</v>
      </c>
      <c r="AT402" s="23" t="s">
        <v>134</v>
      </c>
      <c r="AU402" s="23" t="s">
        <v>80</v>
      </c>
      <c r="AY402" s="23" t="s">
        <v>131</v>
      </c>
      <c r="BE402" s="183">
        <f>IF(N402="základní",J402,0)</f>
        <v>0</v>
      </c>
      <c r="BF402" s="183">
        <f>IF(N402="snížená",J402,0)</f>
        <v>0</v>
      </c>
      <c r="BG402" s="183">
        <f>IF(N402="zákl. přenesená",J402,0)</f>
        <v>0</v>
      </c>
      <c r="BH402" s="183">
        <f>IF(N402="sníž. přenesená",J402,0)</f>
        <v>0</v>
      </c>
      <c r="BI402" s="183">
        <f>IF(N402="nulová",J402,0)</f>
        <v>0</v>
      </c>
      <c r="BJ402" s="23" t="s">
        <v>78</v>
      </c>
      <c r="BK402" s="184">
        <f>ROUND(I402*H402,15)</f>
        <v>0</v>
      </c>
      <c r="BL402" s="23" t="s">
        <v>219</v>
      </c>
      <c r="BM402" s="23" t="s">
        <v>812</v>
      </c>
    </row>
    <row r="403" spans="2:65" s="11" customFormat="1">
      <c r="B403" s="185"/>
      <c r="D403" s="186" t="s">
        <v>155</v>
      </c>
      <c r="E403" s="187" t="s">
        <v>5</v>
      </c>
      <c r="F403" s="188" t="s">
        <v>813</v>
      </c>
      <c r="H403" s="189">
        <v>44.36</v>
      </c>
      <c r="I403" s="190"/>
      <c r="L403" s="185"/>
      <c r="M403" s="191"/>
      <c r="N403" s="192"/>
      <c r="O403" s="192"/>
      <c r="P403" s="192"/>
      <c r="Q403" s="192"/>
      <c r="R403" s="192"/>
      <c r="S403" s="192"/>
      <c r="T403" s="193"/>
      <c r="AT403" s="187" t="s">
        <v>155</v>
      </c>
      <c r="AU403" s="187" t="s">
        <v>80</v>
      </c>
      <c r="AV403" s="11" t="s">
        <v>80</v>
      </c>
      <c r="AW403" s="11" t="s">
        <v>34</v>
      </c>
      <c r="AX403" s="11" t="s">
        <v>78</v>
      </c>
      <c r="AY403" s="187" t="s">
        <v>131</v>
      </c>
    </row>
    <row r="404" spans="2:65" s="1" customFormat="1" ht="16.5" customHeight="1">
      <c r="B404" s="172"/>
      <c r="C404" s="173" t="s">
        <v>814</v>
      </c>
      <c r="D404" s="173" t="s">
        <v>134</v>
      </c>
      <c r="E404" s="174" t="s">
        <v>815</v>
      </c>
      <c r="F404" s="175" t="s">
        <v>816</v>
      </c>
      <c r="G404" s="176" t="s">
        <v>144</v>
      </c>
      <c r="H404" s="177">
        <v>44.36</v>
      </c>
      <c r="I404" s="178"/>
      <c r="J404" s="177">
        <f>ROUND(I404*H404,15)</f>
        <v>0</v>
      </c>
      <c r="K404" s="175" t="s">
        <v>138</v>
      </c>
      <c r="L404" s="40"/>
      <c r="M404" s="179" t="s">
        <v>5</v>
      </c>
      <c r="N404" s="180" t="s">
        <v>42</v>
      </c>
      <c r="O404" s="41"/>
      <c r="P404" s="181">
        <f>O404*H404</f>
        <v>0</v>
      </c>
      <c r="Q404" s="181">
        <v>0</v>
      </c>
      <c r="R404" s="181">
        <f>Q404*H404</f>
        <v>0</v>
      </c>
      <c r="S404" s="181">
        <v>0</v>
      </c>
      <c r="T404" s="182">
        <f>S404*H404</f>
        <v>0</v>
      </c>
      <c r="AR404" s="23" t="s">
        <v>219</v>
      </c>
      <c r="AT404" s="23" t="s">
        <v>134</v>
      </c>
      <c r="AU404" s="23" t="s">
        <v>80</v>
      </c>
      <c r="AY404" s="23" t="s">
        <v>131</v>
      </c>
      <c r="BE404" s="183">
        <f>IF(N404="základní",J404,0)</f>
        <v>0</v>
      </c>
      <c r="BF404" s="183">
        <f>IF(N404="snížená",J404,0)</f>
        <v>0</v>
      </c>
      <c r="BG404" s="183">
        <f>IF(N404="zákl. přenesená",J404,0)</f>
        <v>0</v>
      </c>
      <c r="BH404" s="183">
        <f>IF(N404="sníž. přenesená",J404,0)</f>
        <v>0</v>
      </c>
      <c r="BI404" s="183">
        <f>IF(N404="nulová",J404,0)</f>
        <v>0</v>
      </c>
      <c r="BJ404" s="23" t="s">
        <v>78</v>
      </c>
      <c r="BK404" s="184">
        <f>ROUND(I404*H404,15)</f>
        <v>0</v>
      </c>
      <c r="BL404" s="23" t="s">
        <v>219</v>
      </c>
      <c r="BM404" s="23" t="s">
        <v>817</v>
      </c>
    </row>
    <row r="405" spans="2:65" s="1" customFormat="1" ht="16.5" customHeight="1">
      <c r="B405" s="172"/>
      <c r="C405" s="173" t="s">
        <v>818</v>
      </c>
      <c r="D405" s="173" t="s">
        <v>134</v>
      </c>
      <c r="E405" s="174" t="s">
        <v>819</v>
      </c>
      <c r="F405" s="175" t="s">
        <v>820</v>
      </c>
      <c r="G405" s="176" t="s">
        <v>144</v>
      </c>
      <c r="H405" s="177">
        <v>44.36</v>
      </c>
      <c r="I405" s="178"/>
      <c r="J405" s="177">
        <f>ROUND(I405*H405,15)</f>
        <v>0</v>
      </c>
      <c r="K405" s="175" t="s">
        <v>138</v>
      </c>
      <c r="L405" s="40"/>
      <c r="M405" s="179" t="s">
        <v>5</v>
      </c>
      <c r="N405" s="180" t="s">
        <v>42</v>
      </c>
      <c r="O405" s="41"/>
      <c r="P405" s="181">
        <f>O405*H405</f>
        <v>0</v>
      </c>
      <c r="Q405" s="181">
        <v>1.7000000000000001E-4</v>
      </c>
      <c r="R405" s="181">
        <f>Q405*H405</f>
        <v>7.5412000000000005E-3</v>
      </c>
      <c r="S405" s="181">
        <v>0</v>
      </c>
      <c r="T405" s="182">
        <f>S405*H405</f>
        <v>0</v>
      </c>
      <c r="AR405" s="23" t="s">
        <v>219</v>
      </c>
      <c r="AT405" s="23" t="s">
        <v>134</v>
      </c>
      <c r="AU405" s="23" t="s">
        <v>80</v>
      </c>
      <c r="AY405" s="23" t="s">
        <v>131</v>
      </c>
      <c r="BE405" s="183">
        <f>IF(N405="základní",J405,0)</f>
        <v>0</v>
      </c>
      <c r="BF405" s="183">
        <f>IF(N405="snížená",J405,0)</f>
        <v>0</v>
      </c>
      <c r="BG405" s="183">
        <f>IF(N405="zákl. přenesená",J405,0)</f>
        <v>0</v>
      </c>
      <c r="BH405" s="183">
        <f>IF(N405="sníž. přenesená",J405,0)</f>
        <v>0</v>
      </c>
      <c r="BI405" s="183">
        <f>IF(N405="nulová",J405,0)</f>
        <v>0</v>
      </c>
      <c r="BJ405" s="23" t="s">
        <v>78</v>
      </c>
      <c r="BK405" s="184">
        <f>ROUND(I405*H405,15)</f>
        <v>0</v>
      </c>
      <c r="BL405" s="23" t="s">
        <v>219</v>
      </c>
      <c r="BM405" s="23" t="s">
        <v>821</v>
      </c>
    </row>
    <row r="406" spans="2:65" s="1" customFormat="1" ht="16.5" customHeight="1">
      <c r="B406" s="172"/>
      <c r="C406" s="173" t="s">
        <v>822</v>
      </c>
      <c r="D406" s="173" t="s">
        <v>134</v>
      </c>
      <c r="E406" s="174" t="s">
        <v>823</v>
      </c>
      <c r="F406" s="175" t="s">
        <v>824</v>
      </c>
      <c r="G406" s="176" t="s">
        <v>144</v>
      </c>
      <c r="H406" s="177">
        <v>88.72</v>
      </c>
      <c r="I406" s="178"/>
      <c r="J406" s="177">
        <f>ROUND(I406*H406,15)</f>
        <v>0</v>
      </c>
      <c r="K406" s="175" t="s">
        <v>138</v>
      </c>
      <c r="L406" s="40"/>
      <c r="M406" s="179" t="s">
        <v>5</v>
      </c>
      <c r="N406" s="180" t="s">
        <v>42</v>
      </c>
      <c r="O406" s="41"/>
      <c r="P406" s="181">
        <f>O406*H406</f>
        <v>0</v>
      </c>
      <c r="Q406" s="181">
        <v>1.2E-4</v>
      </c>
      <c r="R406" s="181">
        <f>Q406*H406</f>
        <v>1.06464E-2</v>
      </c>
      <c r="S406" s="181">
        <v>0</v>
      </c>
      <c r="T406" s="182">
        <f>S406*H406</f>
        <v>0</v>
      </c>
      <c r="AR406" s="23" t="s">
        <v>219</v>
      </c>
      <c r="AT406" s="23" t="s">
        <v>134</v>
      </c>
      <c r="AU406" s="23" t="s">
        <v>80</v>
      </c>
      <c r="AY406" s="23" t="s">
        <v>131</v>
      </c>
      <c r="BE406" s="183">
        <f>IF(N406="základní",J406,0)</f>
        <v>0</v>
      </c>
      <c r="BF406" s="183">
        <f>IF(N406="snížená",J406,0)</f>
        <v>0</v>
      </c>
      <c r="BG406" s="183">
        <f>IF(N406="zákl. přenesená",J406,0)</f>
        <v>0</v>
      </c>
      <c r="BH406" s="183">
        <f>IF(N406="sníž. přenesená",J406,0)</f>
        <v>0</v>
      </c>
      <c r="BI406" s="183">
        <f>IF(N406="nulová",J406,0)</f>
        <v>0</v>
      </c>
      <c r="BJ406" s="23" t="s">
        <v>78</v>
      </c>
      <c r="BK406" s="184">
        <f>ROUND(I406*H406,15)</f>
        <v>0</v>
      </c>
      <c r="BL406" s="23" t="s">
        <v>219</v>
      </c>
      <c r="BM406" s="23" t="s">
        <v>825</v>
      </c>
    </row>
    <row r="407" spans="2:65" s="1" customFormat="1" ht="16.5" customHeight="1">
      <c r="B407" s="172"/>
      <c r="C407" s="173" t="s">
        <v>826</v>
      </c>
      <c r="D407" s="173" t="s">
        <v>134</v>
      </c>
      <c r="E407" s="174" t="s">
        <v>827</v>
      </c>
      <c r="F407" s="175" t="s">
        <v>828</v>
      </c>
      <c r="G407" s="176" t="s">
        <v>714</v>
      </c>
      <c r="H407" s="177">
        <v>1</v>
      </c>
      <c r="I407" s="178"/>
      <c r="J407" s="177">
        <f>ROUND(I407*H407,15)</f>
        <v>0</v>
      </c>
      <c r="K407" s="175" t="s">
        <v>5</v>
      </c>
      <c r="L407" s="40"/>
      <c r="M407" s="179" t="s">
        <v>5</v>
      </c>
      <c r="N407" s="180" t="s">
        <v>42</v>
      </c>
      <c r="O407" s="41"/>
      <c r="P407" s="181">
        <f>O407*H407</f>
        <v>0</v>
      </c>
      <c r="Q407" s="181">
        <v>0</v>
      </c>
      <c r="R407" s="181">
        <f>Q407*H407</f>
        <v>0</v>
      </c>
      <c r="S407" s="181">
        <v>0</v>
      </c>
      <c r="T407" s="182">
        <f>S407*H407</f>
        <v>0</v>
      </c>
      <c r="AR407" s="23" t="s">
        <v>219</v>
      </c>
      <c r="AT407" s="23" t="s">
        <v>134</v>
      </c>
      <c r="AU407" s="23" t="s">
        <v>80</v>
      </c>
      <c r="AY407" s="23" t="s">
        <v>131</v>
      </c>
      <c r="BE407" s="183">
        <f>IF(N407="základní",J407,0)</f>
        <v>0</v>
      </c>
      <c r="BF407" s="183">
        <f>IF(N407="snížená",J407,0)</f>
        <v>0</v>
      </c>
      <c r="BG407" s="183">
        <f>IF(N407="zákl. přenesená",J407,0)</f>
        <v>0</v>
      </c>
      <c r="BH407" s="183">
        <f>IF(N407="sníž. přenesená",J407,0)</f>
        <v>0</v>
      </c>
      <c r="BI407" s="183">
        <f>IF(N407="nulová",J407,0)</f>
        <v>0</v>
      </c>
      <c r="BJ407" s="23" t="s">
        <v>78</v>
      </c>
      <c r="BK407" s="184">
        <f>ROUND(I407*H407,15)</f>
        <v>0</v>
      </c>
      <c r="BL407" s="23" t="s">
        <v>219</v>
      </c>
      <c r="BM407" s="23" t="s">
        <v>829</v>
      </c>
    </row>
    <row r="408" spans="2:65" s="1" customFormat="1">
      <c r="B408" s="40"/>
      <c r="D408" s="186" t="s">
        <v>358</v>
      </c>
      <c r="F408" s="222" t="s">
        <v>830</v>
      </c>
      <c r="I408" s="212"/>
      <c r="L408" s="40"/>
      <c r="M408" s="213"/>
      <c r="N408" s="41"/>
      <c r="O408" s="41"/>
      <c r="P408" s="41"/>
      <c r="Q408" s="41"/>
      <c r="R408" s="41"/>
      <c r="S408" s="41"/>
      <c r="T408" s="69"/>
      <c r="AT408" s="23" t="s">
        <v>358</v>
      </c>
      <c r="AU408" s="23" t="s">
        <v>80</v>
      </c>
    </row>
    <row r="409" spans="2:65" s="10" customFormat="1" ht="37.35" customHeight="1">
      <c r="B409" s="159"/>
      <c r="D409" s="160" t="s">
        <v>70</v>
      </c>
      <c r="E409" s="161" t="s">
        <v>831</v>
      </c>
      <c r="F409" s="161" t="s">
        <v>832</v>
      </c>
      <c r="I409" s="162"/>
      <c r="J409" s="163">
        <f>BK409</f>
        <v>0</v>
      </c>
      <c r="L409" s="159"/>
      <c r="M409" s="164"/>
      <c r="N409" s="165"/>
      <c r="O409" s="165"/>
      <c r="P409" s="166">
        <f>P410+P414+P416+P418</f>
        <v>0</v>
      </c>
      <c r="Q409" s="165"/>
      <c r="R409" s="166">
        <f>R410+R414+R416+R418</f>
        <v>0</v>
      </c>
      <c r="S409" s="165"/>
      <c r="T409" s="167">
        <f>T410+T414+T416+T418</f>
        <v>0</v>
      </c>
      <c r="AR409" s="160" t="s">
        <v>444</v>
      </c>
      <c r="AT409" s="168" t="s">
        <v>70</v>
      </c>
      <c r="AU409" s="168" t="s">
        <v>9</v>
      </c>
      <c r="AY409" s="160" t="s">
        <v>131</v>
      </c>
      <c r="BK409" s="169">
        <f>BK410+BK414+BK416+BK418</f>
        <v>0</v>
      </c>
    </row>
    <row r="410" spans="2:65" s="10" customFormat="1" ht="19.899999999999999" customHeight="1">
      <c r="B410" s="159"/>
      <c r="D410" s="160" t="s">
        <v>70</v>
      </c>
      <c r="E410" s="170" t="s">
        <v>833</v>
      </c>
      <c r="F410" s="170" t="s">
        <v>834</v>
      </c>
      <c r="I410" s="162"/>
      <c r="J410" s="171">
        <f>BK410</f>
        <v>0</v>
      </c>
      <c r="L410" s="159"/>
      <c r="M410" s="164"/>
      <c r="N410" s="165"/>
      <c r="O410" s="165"/>
      <c r="P410" s="166">
        <f>SUM(P411:P413)</f>
        <v>0</v>
      </c>
      <c r="Q410" s="165"/>
      <c r="R410" s="166">
        <f>SUM(R411:R413)</f>
        <v>0</v>
      </c>
      <c r="S410" s="165"/>
      <c r="T410" s="167">
        <f>SUM(T411:T413)</f>
        <v>0</v>
      </c>
      <c r="AR410" s="160" t="s">
        <v>444</v>
      </c>
      <c r="AT410" s="168" t="s">
        <v>70</v>
      </c>
      <c r="AU410" s="168" t="s">
        <v>78</v>
      </c>
      <c r="AY410" s="160" t="s">
        <v>131</v>
      </c>
      <c r="BK410" s="169">
        <f>SUM(BK411:BK413)</f>
        <v>0</v>
      </c>
    </row>
    <row r="411" spans="2:65" s="1" customFormat="1" ht="16.5" customHeight="1">
      <c r="B411" s="172"/>
      <c r="C411" s="173" t="s">
        <v>336</v>
      </c>
      <c r="D411" s="173" t="s">
        <v>134</v>
      </c>
      <c r="E411" s="174" t="s">
        <v>835</v>
      </c>
      <c r="F411" s="175" t="s">
        <v>1056</v>
      </c>
      <c r="G411" s="176" t="s">
        <v>804</v>
      </c>
      <c r="H411" s="177">
        <v>1</v>
      </c>
      <c r="I411" s="178"/>
      <c r="J411" s="177">
        <f>ROUND(I411*H411,15)</f>
        <v>0</v>
      </c>
      <c r="K411" s="175" t="s">
        <v>138</v>
      </c>
      <c r="L411" s="40"/>
      <c r="M411" s="179" t="s">
        <v>5</v>
      </c>
      <c r="N411" s="180" t="s">
        <v>42</v>
      </c>
      <c r="O411" s="41"/>
      <c r="P411" s="181">
        <f>O411*H411</f>
        <v>0</v>
      </c>
      <c r="Q411" s="181">
        <v>0</v>
      </c>
      <c r="R411" s="181">
        <f>Q411*H411</f>
        <v>0</v>
      </c>
      <c r="S411" s="181">
        <v>0</v>
      </c>
      <c r="T411" s="182">
        <f>S411*H411</f>
        <v>0</v>
      </c>
      <c r="AR411" s="23" t="s">
        <v>836</v>
      </c>
      <c r="AT411" s="23" t="s">
        <v>134</v>
      </c>
      <c r="AU411" s="23" t="s">
        <v>80</v>
      </c>
      <c r="AY411" s="23" t="s">
        <v>131</v>
      </c>
      <c r="BE411" s="183">
        <f>IF(N411="základní",J411,0)</f>
        <v>0</v>
      </c>
      <c r="BF411" s="183">
        <f>IF(N411="snížená",J411,0)</f>
        <v>0</v>
      </c>
      <c r="BG411" s="183">
        <f>IF(N411="zákl. přenesená",J411,0)</f>
        <v>0</v>
      </c>
      <c r="BH411" s="183">
        <f>IF(N411="sníž. přenesená",J411,0)</f>
        <v>0</v>
      </c>
      <c r="BI411" s="183">
        <f>IF(N411="nulová",J411,0)</f>
        <v>0</v>
      </c>
      <c r="BJ411" s="23" t="s">
        <v>78</v>
      </c>
      <c r="BK411" s="184">
        <f>ROUND(I411*H411,15)</f>
        <v>0</v>
      </c>
      <c r="BL411" s="23" t="s">
        <v>836</v>
      </c>
      <c r="BM411" s="23" t="s">
        <v>837</v>
      </c>
    </row>
    <row r="412" spans="2:65" s="1" customFormat="1" ht="16.5" customHeight="1">
      <c r="B412" s="172"/>
      <c r="C412" s="173" t="s">
        <v>838</v>
      </c>
      <c r="D412" s="173" t="s">
        <v>134</v>
      </c>
      <c r="E412" s="174" t="s">
        <v>839</v>
      </c>
      <c r="F412" s="175" t="s">
        <v>840</v>
      </c>
      <c r="G412" s="176" t="s">
        <v>804</v>
      </c>
      <c r="H412" s="177">
        <v>1</v>
      </c>
      <c r="I412" s="178"/>
      <c r="J412" s="177">
        <f>ROUND(I412*H412,15)</f>
        <v>0</v>
      </c>
      <c r="K412" s="175" t="s">
        <v>5</v>
      </c>
      <c r="L412" s="40"/>
      <c r="M412" s="179" t="s">
        <v>5</v>
      </c>
      <c r="N412" s="180" t="s">
        <v>42</v>
      </c>
      <c r="O412" s="41"/>
      <c r="P412" s="181">
        <f>O412*H412</f>
        <v>0</v>
      </c>
      <c r="Q412" s="181">
        <v>0</v>
      </c>
      <c r="R412" s="181">
        <f>Q412*H412</f>
        <v>0</v>
      </c>
      <c r="S412" s="181">
        <v>0</v>
      </c>
      <c r="T412" s="182">
        <f>S412*H412</f>
        <v>0</v>
      </c>
      <c r="AR412" s="23" t="s">
        <v>836</v>
      </c>
      <c r="AT412" s="23" t="s">
        <v>134</v>
      </c>
      <c r="AU412" s="23" t="s">
        <v>80</v>
      </c>
      <c r="AY412" s="23" t="s">
        <v>131</v>
      </c>
      <c r="BE412" s="183">
        <f>IF(N412="základní",J412,0)</f>
        <v>0</v>
      </c>
      <c r="BF412" s="183">
        <f>IF(N412="snížená",J412,0)</f>
        <v>0</v>
      </c>
      <c r="BG412" s="183">
        <f>IF(N412="zákl. přenesená",J412,0)</f>
        <v>0</v>
      </c>
      <c r="BH412" s="183">
        <f>IF(N412="sníž. přenesená",J412,0)</f>
        <v>0</v>
      </c>
      <c r="BI412" s="183">
        <f>IF(N412="nulová",J412,0)</f>
        <v>0</v>
      </c>
      <c r="BJ412" s="23" t="s">
        <v>78</v>
      </c>
      <c r="BK412" s="184">
        <f>ROUND(I412*H412,15)</f>
        <v>0</v>
      </c>
      <c r="BL412" s="23" t="s">
        <v>836</v>
      </c>
      <c r="BM412" s="23" t="s">
        <v>841</v>
      </c>
    </row>
    <row r="413" spans="2:65" s="1" customFormat="1" ht="16.5" customHeight="1">
      <c r="B413" s="172"/>
      <c r="C413" s="173" t="s">
        <v>842</v>
      </c>
      <c r="D413" s="173" t="s">
        <v>134</v>
      </c>
      <c r="E413" s="174" t="s">
        <v>843</v>
      </c>
      <c r="F413" s="175" t="s">
        <v>844</v>
      </c>
      <c r="G413" s="176" t="s">
        <v>804</v>
      </c>
      <c r="H413" s="177">
        <v>1</v>
      </c>
      <c r="I413" s="178"/>
      <c r="J413" s="177">
        <f>ROUND(I413*H413,15)</f>
        <v>0</v>
      </c>
      <c r="K413" s="175" t="s">
        <v>138</v>
      </c>
      <c r="L413" s="40"/>
      <c r="M413" s="179" t="s">
        <v>5</v>
      </c>
      <c r="N413" s="180" t="s">
        <v>42</v>
      </c>
      <c r="O413" s="41"/>
      <c r="P413" s="181">
        <f>O413*H413</f>
        <v>0</v>
      </c>
      <c r="Q413" s="181">
        <v>0</v>
      </c>
      <c r="R413" s="181">
        <f>Q413*H413</f>
        <v>0</v>
      </c>
      <c r="S413" s="181">
        <v>0</v>
      </c>
      <c r="T413" s="182">
        <f>S413*H413</f>
        <v>0</v>
      </c>
      <c r="AR413" s="23" t="s">
        <v>836</v>
      </c>
      <c r="AT413" s="23" t="s">
        <v>134</v>
      </c>
      <c r="AU413" s="23" t="s">
        <v>80</v>
      </c>
      <c r="AY413" s="23" t="s">
        <v>131</v>
      </c>
      <c r="BE413" s="183">
        <f>IF(N413="základní",J413,0)</f>
        <v>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23" t="s">
        <v>78</v>
      </c>
      <c r="BK413" s="184">
        <f>ROUND(I413*H413,15)</f>
        <v>0</v>
      </c>
      <c r="BL413" s="23" t="s">
        <v>836</v>
      </c>
      <c r="BM413" s="23" t="s">
        <v>845</v>
      </c>
    </row>
    <row r="414" spans="2:65" s="10" customFormat="1" ht="29.85" customHeight="1">
      <c r="B414" s="159"/>
      <c r="D414" s="160" t="s">
        <v>70</v>
      </c>
      <c r="E414" s="170" t="s">
        <v>846</v>
      </c>
      <c r="F414" s="170" t="s">
        <v>847</v>
      </c>
      <c r="I414" s="162"/>
      <c r="J414" s="171">
        <f>BK414</f>
        <v>0</v>
      </c>
      <c r="L414" s="159"/>
      <c r="M414" s="164"/>
      <c r="N414" s="165"/>
      <c r="O414" s="165"/>
      <c r="P414" s="166">
        <f>P415</f>
        <v>0</v>
      </c>
      <c r="Q414" s="165"/>
      <c r="R414" s="166">
        <f>R415</f>
        <v>0</v>
      </c>
      <c r="S414" s="165"/>
      <c r="T414" s="167">
        <f>T415</f>
        <v>0</v>
      </c>
      <c r="AR414" s="160" t="s">
        <v>444</v>
      </c>
      <c r="AT414" s="168" t="s">
        <v>70</v>
      </c>
      <c r="AU414" s="168" t="s">
        <v>78</v>
      </c>
      <c r="AY414" s="160" t="s">
        <v>131</v>
      </c>
      <c r="BK414" s="169">
        <f>BK415</f>
        <v>0</v>
      </c>
    </row>
    <row r="415" spans="2:65" s="1" customFormat="1" ht="16.5" customHeight="1">
      <c r="B415" s="172"/>
      <c r="C415" s="173" t="s">
        <v>78</v>
      </c>
      <c r="D415" s="173" t="s">
        <v>134</v>
      </c>
      <c r="E415" s="174" t="s">
        <v>848</v>
      </c>
      <c r="F415" s="175" t="s">
        <v>847</v>
      </c>
      <c r="G415" s="176" t="s">
        <v>804</v>
      </c>
      <c r="H415" s="177">
        <v>1</v>
      </c>
      <c r="I415" s="178"/>
      <c r="J415" s="177">
        <f>ROUND(I415*H415,15)</f>
        <v>0</v>
      </c>
      <c r="K415" s="175" t="s">
        <v>138</v>
      </c>
      <c r="L415" s="40"/>
      <c r="M415" s="179" t="s">
        <v>5</v>
      </c>
      <c r="N415" s="180" t="s">
        <v>42</v>
      </c>
      <c r="O415" s="41"/>
      <c r="P415" s="181">
        <f>O415*H415</f>
        <v>0</v>
      </c>
      <c r="Q415" s="181">
        <v>0</v>
      </c>
      <c r="R415" s="181">
        <f>Q415*H415</f>
        <v>0</v>
      </c>
      <c r="S415" s="181">
        <v>0</v>
      </c>
      <c r="T415" s="182">
        <f>S415*H415</f>
        <v>0</v>
      </c>
      <c r="AR415" s="23" t="s">
        <v>836</v>
      </c>
      <c r="AT415" s="23" t="s">
        <v>134</v>
      </c>
      <c r="AU415" s="23" t="s">
        <v>80</v>
      </c>
      <c r="AY415" s="23" t="s">
        <v>131</v>
      </c>
      <c r="BE415" s="183">
        <f>IF(N415="základní",J415,0)</f>
        <v>0</v>
      </c>
      <c r="BF415" s="183">
        <f>IF(N415="snížená",J415,0)</f>
        <v>0</v>
      </c>
      <c r="BG415" s="183">
        <f>IF(N415="zákl. přenesená",J415,0)</f>
        <v>0</v>
      </c>
      <c r="BH415" s="183">
        <f>IF(N415="sníž. přenesená",J415,0)</f>
        <v>0</v>
      </c>
      <c r="BI415" s="183">
        <f>IF(N415="nulová",J415,0)</f>
        <v>0</v>
      </c>
      <c r="BJ415" s="23" t="s">
        <v>78</v>
      </c>
      <c r="BK415" s="184">
        <f>ROUND(I415*H415,15)</f>
        <v>0</v>
      </c>
      <c r="BL415" s="23" t="s">
        <v>836</v>
      </c>
      <c r="BM415" s="23" t="s">
        <v>849</v>
      </c>
    </row>
    <row r="416" spans="2:65" s="10" customFormat="1" ht="29.85" customHeight="1">
      <c r="B416" s="159"/>
      <c r="D416" s="160" t="s">
        <v>70</v>
      </c>
      <c r="E416" s="170" t="s">
        <v>850</v>
      </c>
      <c r="F416" s="170" t="s">
        <v>851</v>
      </c>
      <c r="I416" s="162"/>
      <c r="J416" s="171">
        <f>BK416</f>
        <v>0</v>
      </c>
      <c r="L416" s="159"/>
      <c r="M416" s="164"/>
      <c r="N416" s="165"/>
      <c r="O416" s="165"/>
      <c r="P416" s="166">
        <f>P417</f>
        <v>0</v>
      </c>
      <c r="Q416" s="165"/>
      <c r="R416" s="166">
        <f>R417</f>
        <v>0</v>
      </c>
      <c r="S416" s="165"/>
      <c r="T416" s="167">
        <f>T417</f>
        <v>0</v>
      </c>
      <c r="AR416" s="160" t="s">
        <v>444</v>
      </c>
      <c r="AT416" s="168" t="s">
        <v>70</v>
      </c>
      <c r="AU416" s="168" t="s">
        <v>78</v>
      </c>
      <c r="AY416" s="160" t="s">
        <v>131</v>
      </c>
      <c r="BK416" s="169">
        <f>BK417</f>
        <v>0</v>
      </c>
    </row>
    <row r="417" spans="2:65" s="1" customFormat="1" ht="16.5" customHeight="1">
      <c r="B417" s="172"/>
      <c r="C417" s="173" t="s">
        <v>444</v>
      </c>
      <c r="D417" s="173" t="s">
        <v>134</v>
      </c>
      <c r="E417" s="174" t="s">
        <v>852</v>
      </c>
      <c r="F417" s="175" t="s">
        <v>1057</v>
      </c>
      <c r="G417" s="176" t="s">
        <v>804</v>
      </c>
      <c r="H417" s="177">
        <v>1</v>
      </c>
      <c r="I417" s="178"/>
      <c r="J417" s="177">
        <f>ROUND(I417*H417,15)</f>
        <v>0</v>
      </c>
      <c r="K417" s="175" t="s">
        <v>138</v>
      </c>
      <c r="L417" s="40"/>
      <c r="M417" s="179" t="s">
        <v>5</v>
      </c>
      <c r="N417" s="180" t="s">
        <v>42</v>
      </c>
      <c r="O417" s="41"/>
      <c r="P417" s="181">
        <f>O417*H417</f>
        <v>0</v>
      </c>
      <c r="Q417" s="181">
        <v>0</v>
      </c>
      <c r="R417" s="181">
        <f>Q417*H417</f>
        <v>0</v>
      </c>
      <c r="S417" s="181">
        <v>0</v>
      </c>
      <c r="T417" s="182">
        <f>S417*H417</f>
        <v>0</v>
      </c>
      <c r="AR417" s="23" t="s">
        <v>836</v>
      </c>
      <c r="AT417" s="23" t="s">
        <v>134</v>
      </c>
      <c r="AU417" s="23" t="s">
        <v>80</v>
      </c>
      <c r="AY417" s="23" t="s">
        <v>131</v>
      </c>
      <c r="BE417" s="183">
        <f>IF(N417="základní",J417,0)</f>
        <v>0</v>
      </c>
      <c r="BF417" s="183">
        <f>IF(N417="snížená",J417,0)</f>
        <v>0</v>
      </c>
      <c r="BG417" s="183">
        <f>IF(N417="zákl. přenesená",J417,0)</f>
        <v>0</v>
      </c>
      <c r="BH417" s="183">
        <f>IF(N417="sníž. přenesená",J417,0)</f>
        <v>0</v>
      </c>
      <c r="BI417" s="183">
        <f>IF(N417="nulová",J417,0)</f>
        <v>0</v>
      </c>
      <c r="BJ417" s="23" t="s">
        <v>78</v>
      </c>
      <c r="BK417" s="184">
        <f>ROUND(I417*H417,15)</f>
        <v>0</v>
      </c>
      <c r="BL417" s="23" t="s">
        <v>836</v>
      </c>
      <c r="BM417" s="23" t="s">
        <v>853</v>
      </c>
    </row>
    <row r="418" spans="2:65" s="10" customFormat="1" ht="29.85" customHeight="1">
      <c r="B418" s="159"/>
      <c r="D418" s="160" t="s">
        <v>70</v>
      </c>
      <c r="E418" s="170" t="s">
        <v>854</v>
      </c>
      <c r="F418" s="170" t="s">
        <v>855</v>
      </c>
      <c r="I418" s="162"/>
      <c r="J418" s="171">
        <f>BK418</f>
        <v>0</v>
      </c>
      <c r="L418" s="159"/>
      <c r="M418" s="164"/>
      <c r="N418" s="165"/>
      <c r="O418" s="165"/>
      <c r="P418" s="166">
        <f>SUM(P419:P420)</f>
        <v>0</v>
      </c>
      <c r="Q418" s="165"/>
      <c r="R418" s="166">
        <f>SUM(R419:R420)</f>
        <v>0</v>
      </c>
      <c r="S418" s="165"/>
      <c r="T418" s="167">
        <f>SUM(T419:T420)</f>
        <v>0</v>
      </c>
      <c r="AR418" s="160" t="s">
        <v>444</v>
      </c>
      <c r="AT418" s="168" t="s">
        <v>70</v>
      </c>
      <c r="AU418" s="168" t="s">
        <v>78</v>
      </c>
      <c r="AY418" s="160" t="s">
        <v>131</v>
      </c>
      <c r="BK418" s="169">
        <f>SUM(BK419:BK420)</f>
        <v>0</v>
      </c>
    </row>
    <row r="419" spans="2:65" s="1" customFormat="1" ht="16.5" customHeight="1">
      <c r="B419" s="172"/>
      <c r="C419" s="173" t="s">
        <v>80</v>
      </c>
      <c r="D419" s="173" t="s">
        <v>134</v>
      </c>
      <c r="E419" s="174" t="s">
        <v>856</v>
      </c>
      <c r="F419" s="175" t="s">
        <v>855</v>
      </c>
      <c r="G419" s="176" t="s">
        <v>804</v>
      </c>
      <c r="H419" s="177">
        <v>1</v>
      </c>
      <c r="I419" s="178"/>
      <c r="J419" s="177">
        <f>ROUND(I419*H419,15)</f>
        <v>0</v>
      </c>
      <c r="K419" s="175" t="s">
        <v>138</v>
      </c>
      <c r="L419" s="40"/>
      <c r="M419" s="179" t="s">
        <v>5</v>
      </c>
      <c r="N419" s="180" t="s">
        <v>42</v>
      </c>
      <c r="O419" s="41"/>
      <c r="P419" s="181">
        <f>O419*H419</f>
        <v>0</v>
      </c>
      <c r="Q419" s="181">
        <v>0</v>
      </c>
      <c r="R419" s="181">
        <f>Q419*H419</f>
        <v>0</v>
      </c>
      <c r="S419" s="181">
        <v>0</v>
      </c>
      <c r="T419" s="182">
        <f>S419*H419</f>
        <v>0</v>
      </c>
      <c r="AR419" s="23" t="s">
        <v>836</v>
      </c>
      <c r="AT419" s="23" t="s">
        <v>134</v>
      </c>
      <c r="AU419" s="23" t="s">
        <v>80</v>
      </c>
      <c r="AY419" s="23" t="s">
        <v>131</v>
      </c>
      <c r="BE419" s="183">
        <f>IF(N419="základní",J419,0)</f>
        <v>0</v>
      </c>
      <c r="BF419" s="183">
        <f>IF(N419="snížená",J419,0)</f>
        <v>0</v>
      </c>
      <c r="BG419" s="183">
        <f>IF(N419="zákl. přenesená",J419,0)</f>
        <v>0</v>
      </c>
      <c r="BH419" s="183">
        <f>IF(N419="sníž. přenesená",J419,0)</f>
        <v>0</v>
      </c>
      <c r="BI419" s="183">
        <f>IF(N419="nulová",J419,0)</f>
        <v>0</v>
      </c>
      <c r="BJ419" s="23" t="s">
        <v>78</v>
      </c>
      <c r="BK419" s="184">
        <f>ROUND(I419*H419,15)</f>
        <v>0</v>
      </c>
      <c r="BL419" s="23" t="s">
        <v>836</v>
      </c>
      <c r="BM419" s="23" t="s">
        <v>857</v>
      </c>
    </row>
    <row r="420" spans="2:65" s="1" customFormat="1" ht="16.5" customHeight="1">
      <c r="B420" s="172"/>
      <c r="C420" s="173" t="s">
        <v>858</v>
      </c>
      <c r="D420" s="173" t="s">
        <v>134</v>
      </c>
      <c r="E420" s="174" t="s">
        <v>859</v>
      </c>
      <c r="F420" s="175" t="s">
        <v>860</v>
      </c>
      <c r="G420" s="176" t="s">
        <v>804</v>
      </c>
      <c r="H420" s="177">
        <v>1</v>
      </c>
      <c r="I420" s="178"/>
      <c r="J420" s="177">
        <f>ROUND(I420*H420,15)</f>
        <v>0</v>
      </c>
      <c r="K420" s="175" t="s">
        <v>138</v>
      </c>
      <c r="L420" s="40"/>
      <c r="M420" s="179" t="s">
        <v>5</v>
      </c>
      <c r="N420" s="223" t="s">
        <v>42</v>
      </c>
      <c r="O420" s="224"/>
      <c r="P420" s="225">
        <f>O420*H420</f>
        <v>0</v>
      </c>
      <c r="Q420" s="225">
        <v>0</v>
      </c>
      <c r="R420" s="225">
        <f>Q420*H420</f>
        <v>0</v>
      </c>
      <c r="S420" s="225">
        <v>0</v>
      </c>
      <c r="T420" s="226">
        <f>S420*H420</f>
        <v>0</v>
      </c>
      <c r="AR420" s="23" t="s">
        <v>836</v>
      </c>
      <c r="AT420" s="23" t="s">
        <v>134</v>
      </c>
      <c r="AU420" s="23" t="s">
        <v>80</v>
      </c>
      <c r="AY420" s="23" t="s">
        <v>131</v>
      </c>
      <c r="BE420" s="183">
        <f>IF(N420="základní",J420,0)</f>
        <v>0</v>
      </c>
      <c r="BF420" s="183">
        <f>IF(N420="snížená",J420,0)</f>
        <v>0</v>
      </c>
      <c r="BG420" s="183">
        <f>IF(N420="zákl. přenesená",J420,0)</f>
        <v>0</v>
      </c>
      <c r="BH420" s="183">
        <f>IF(N420="sníž. přenesená",J420,0)</f>
        <v>0</v>
      </c>
      <c r="BI420" s="183">
        <f>IF(N420="nulová",J420,0)</f>
        <v>0</v>
      </c>
      <c r="BJ420" s="23" t="s">
        <v>78</v>
      </c>
      <c r="BK420" s="184">
        <f>ROUND(I420*H420,15)</f>
        <v>0</v>
      </c>
      <c r="BL420" s="23" t="s">
        <v>836</v>
      </c>
      <c r="BM420" s="23" t="s">
        <v>861</v>
      </c>
    </row>
    <row r="421" spans="2:65" s="1" customFormat="1" ht="6.95" customHeight="1">
      <c r="B421" s="55"/>
      <c r="C421" s="56"/>
      <c r="D421" s="56"/>
      <c r="E421" s="56"/>
      <c r="F421" s="56"/>
      <c r="G421" s="56"/>
      <c r="H421" s="56"/>
      <c r="I421" s="126"/>
      <c r="J421" s="56"/>
      <c r="K421" s="56"/>
      <c r="L421" s="40"/>
    </row>
  </sheetData>
  <autoFilter ref="C93:K420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workbookViewId="0">
      <pane ySplit="1" topLeftCell="A56" activePane="bottomLeft" state="frozen"/>
      <selection pane="bottomLeft" activeCell="F81" sqref="F8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84</v>
      </c>
      <c r="G1" s="348" t="s">
        <v>85</v>
      </c>
      <c r="H1" s="348"/>
      <c r="I1" s="102"/>
      <c r="J1" s="101" t="s">
        <v>86</v>
      </c>
      <c r="K1" s="100" t="s">
        <v>87</v>
      </c>
      <c r="L1" s="101" t="s">
        <v>88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1" t="s">
        <v>8</v>
      </c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3" t="s">
        <v>83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9" t="str">
        <f>'Rekapitulace stavby'!K6</f>
        <v>Přechod pro chodce, křižovatka sil. č. I/67 + ul. Polní</v>
      </c>
      <c r="F7" s="350"/>
      <c r="G7" s="350"/>
      <c r="H7" s="350"/>
      <c r="I7" s="104"/>
      <c r="J7" s="28"/>
      <c r="K7" s="30"/>
    </row>
    <row r="8" spans="1:70" s="1" customFormat="1" ht="15">
      <c r="B8" s="40"/>
      <c r="C8" s="41"/>
      <c r="D8" s="36" t="s">
        <v>90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51" t="s">
        <v>862</v>
      </c>
      <c r="F9" s="352"/>
      <c r="G9" s="352"/>
      <c r="H9" s="352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16. 6. 2019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14" t="s">
        <v>5</v>
      </c>
      <c r="F24" s="314"/>
      <c r="G24" s="314"/>
      <c r="H24" s="31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ROUND(J78,15)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7">
        <f>ROUND(SUM(BE78:BE82), 15)</f>
        <v>0</v>
      </c>
      <c r="G30" s="41"/>
      <c r="H30" s="41"/>
      <c r="I30" s="118">
        <v>0.21</v>
      </c>
      <c r="J30" s="117">
        <f>ROUND(ROUND((SUM(BE78:BE82)), 15)*I30,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7">
        <f>ROUND(SUM(BF78:BF82), 15)</f>
        <v>0</v>
      </c>
      <c r="G31" s="41"/>
      <c r="H31" s="41"/>
      <c r="I31" s="118">
        <v>0.15</v>
      </c>
      <c r="J31" s="117">
        <f>ROUND(ROUND((SUM(BF78:BF82)), 15)*I31,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7">
        <f>ROUND(SUM(BG78:BG82), 15)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7">
        <f>ROUND(SUM(BH78:BH82), 15)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7">
        <f>ROUND(SUM(BI78:BI82), 15)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92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9" t="str">
        <f>E7</f>
        <v>Přechod pro chodce, křižovatka sil. č. I/67 + ul. Polní</v>
      </c>
      <c r="F45" s="350"/>
      <c r="G45" s="350"/>
      <c r="H45" s="350"/>
      <c r="I45" s="105"/>
      <c r="J45" s="41"/>
      <c r="K45" s="44"/>
    </row>
    <row r="46" spans="2:11" s="1" customFormat="1" ht="14.45" customHeight="1">
      <c r="B46" s="40"/>
      <c r="C46" s="36" t="s">
        <v>90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51" t="str">
        <f>E9</f>
        <v>SO 401 - SSZ</v>
      </c>
      <c r="F47" s="352"/>
      <c r="G47" s="352"/>
      <c r="H47" s="352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>Bohumín</v>
      </c>
      <c r="G49" s="41"/>
      <c r="H49" s="41"/>
      <c r="I49" s="106" t="s">
        <v>24</v>
      </c>
      <c r="J49" s="107" t="str">
        <f>IF(J12="","",J12)</f>
        <v>16. 6. 2019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>Město Bohumín</v>
      </c>
      <c r="G51" s="41"/>
      <c r="H51" s="41"/>
      <c r="I51" s="106" t="s">
        <v>32</v>
      </c>
      <c r="J51" s="314" t="str">
        <f>E21</f>
        <v>ŠNAPKA SLUŽBY s.r.o.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5"/>
      <c r="J52" s="344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93</v>
      </c>
      <c r="D54" s="119"/>
      <c r="E54" s="119"/>
      <c r="F54" s="119"/>
      <c r="G54" s="119"/>
      <c r="H54" s="119"/>
      <c r="I54" s="130"/>
      <c r="J54" s="131" t="s">
        <v>94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95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96</v>
      </c>
    </row>
    <row r="57" spans="2:47" s="7" customFormat="1" ht="24.95" customHeight="1">
      <c r="B57" s="134"/>
      <c r="C57" s="135"/>
      <c r="D57" s="136" t="s">
        <v>863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864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115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18</v>
      </c>
      <c r="L67" s="40"/>
    </row>
    <row r="68" spans="2:63" s="1" customFormat="1" ht="16.5" customHeight="1">
      <c r="B68" s="40"/>
      <c r="E68" s="345" t="str">
        <f>E7</f>
        <v>Přechod pro chodce, křižovatka sil. č. I/67 + ul. Polní</v>
      </c>
      <c r="F68" s="346"/>
      <c r="G68" s="346"/>
      <c r="H68" s="346"/>
      <c r="L68" s="40"/>
    </row>
    <row r="69" spans="2:63" s="1" customFormat="1" ht="14.45" customHeight="1">
      <c r="B69" s="40"/>
      <c r="C69" s="62" t="s">
        <v>90</v>
      </c>
      <c r="L69" s="40"/>
    </row>
    <row r="70" spans="2:63" s="1" customFormat="1" ht="17.25" customHeight="1">
      <c r="B70" s="40"/>
      <c r="E70" s="333" t="str">
        <f>E9</f>
        <v>SO 401 - SSZ</v>
      </c>
      <c r="F70" s="347"/>
      <c r="G70" s="347"/>
      <c r="H70" s="347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22</v>
      </c>
      <c r="F72" s="148" t="str">
        <f>F12</f>
        <v>Bohumín</v>
      </c>
      <c r="I72" s="149" t="s">
        <v>24</v>
      </c>
      <c r="J72" s="66" t="str">
        <f>IF(J12="","",J12)</f>
        <v>16. 6. 2019</v>
      </c>
      <c r="L72" s="40"/>
    </row>
    <row r="73" spans="2:63" s="1" customFormat="1" ht="6.95" customHeight="1">
      <c r="B73" s="40"/>
      <c r="L73" s="40"/>
    </row>
    <row r="74" spans="2:63" s="1" customFormat="1" ht="15">
      <c r="B74" s="40"/>
      <c r="C74" s="62" t="s">
        <v>26</v>
      </c>
      <c r="F74" s="148" t="str">
        <f>E15</f>
        <v>Město Bohumín</v>
      </c>
      <c r="I74" s="149" t="s">
        <v>32</v>
      </c>
      <c r="J74" s="148" t="str">
        <f>E21</f>
        <v>ŠNAPKA SLUŽBY s.r.o.</v>
      </c>
      <c r="L74" s="40"/>
    </row>
    <row r="75" spans="2:63" s="1" customFormat="1" ht="14.45" customHeight="1">
      <c r="B75" s="40"/>
      <c r="C75" s="62" t="s">
        <v>30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116</v>
      </c>
      <c r="D77" s="152" t="s">
        <v>56</v>
      </c>
      <c r="E77" s="152" t="s">
        <v>52</v>
      </c>
      <c r="F77" s="152" t="s">
        <v>117</v>
      </c>
      <c r="G77" s="152" t="s">
        <v>118</v>
      </c>
      <c r="H77" s="152" t="s">
        <v>119</v>
      </c>
      <c r="I77" s="153" t="s">
        <v>120</v>
      </c>
      <c r="J77" s="152" t="s">
        <v>94</v>
      </c>
      <c r="K77" s="154" t="s">
        <v>121</v>
      </c>
      <c r="L77" s="150"/>
      <c r="M77" s="72" t="s">
        <v>122</v>
      </c>
      <c r="N77" s="73" t="s">
        <v>41</v>
      </c>
      <c r="O77" s="73" t="s">
        <v>123</v>
      </c>
      <c r="P77" s="73" t="s">
        <v>124</v>
      </c>
      <c r="Q77" s="73" t="s">
        <v>125</v>
      </c>
      <c r="R77" s="73" t="s">
        <v>126</v>
      </c>
      <c r="S77" s="73" t="s">
        <v>127</v>
      </c>
      <c r="T77" s="74" t="s">
        <v>128</v>
      </c>
    </row>
    <row r="78" spans="2:63" s="1" customFormat="1" ht="29.25" customHeight="1">
      <c r="B78" s="40"/>
      <c r="C78" s="76" t="s">
        <v>95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96</v>
      </c>
      <c r="BK78" s="158">
        <f>BK79</f>
        <v>0</v>
      </c>
    </row>
    <row r="79" spans="2:63" s="10" customFormat="1" ht="37.35" customHeight="1">
      <c r="B79" s="159"/>
      <c r="D79" s="160" t="s">
        <v>70</v>
      </c>
      <c r="E79" s="161" t="s">
        <v>201</v>
      </c>
      <c r="F79" s="161" t="s">
        <v>865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336</v>
      </c>
      <c r="AT79" s="168" t="s">
        <v>70</v>
      </c>
      <c r="AU79" s="168" t="s">
        <v>9</v>
      </c>
      <c r="AY79" s="160" t="s">
        <v>131</v>
      </c>
      <c r="BK79" s="169">
        <f>BK80</f>
        <v>0</v>
      </c>
    </row>
    <row r="80" spans="2:63" s="10" customFormat="1" ht="19.899999999999999" customHeight="1">
      <c r="B80" s="159"/>
      <c r="D80" s="160" t="s">
        <v>70</v>
      </c>
      <c r="E80" s="170" t="s">
        <v>866</v>
      </c>
      <c r="F80" s="170" t="s">
        <v>867</v>
      </c>
      <c r="I80" s="162"/>
      <c r="J80" s="171">
        <f>BK80</f>
        <v>0</v>
      </c>
      <c r="L80" s="159"/>
      <c r="M80" s="164"/>
      <c r="N80" s="165"/>
      <c r="O80" s="165"/>
      <c r="P80" s="166">
        <f>SUM(P81:P82)</f>
        <v>0</v>
      </c>
      <c r="Q80" s="165"/>
      <c r="R80" s="166">
        <f>SUM(R81:R82)</f>
        <v>0</v>
      </c>
      <c r="S80" s="165"/>
      <c r="T80" s="167">
        <f>SUM(T81:T82)</f>
        <v>0</v>
      </c>
      <c r="AR80" s="160" t="s">
        <v>336</v>
      </c>
      <c r="AT80" s="168" t="s">
        <v>70</v>
      </c>
      <c r="AU80" s="168" t="s">
        <v>78</v>
      </c>
      <c r="AY80" s="160" t="s">
        <v>131</v>
      </c>
      <c r="BK80" s="169">
        <f>SUM(BK81:BK82)</f>
        <v>0</v>
      </c>
    </row>
    <row r="81" spans="2:65" s="1" customFormat="1" ht="16.5" customHeight="1">
      <c r="B81" s="172"/>
      <c r="C81" s="173" t="s">
        <v>80</v>
      </c>
      <c r="D81" s="173" t="s">
        <v>134</v>
      </c>
      <c r="E81" s="174" t="s">
        <v>712</v>
      </c>
      <c r="F81" s="175" t="s">
        <v>868</v>
      </c>
      <c r="G81" s="176" t="s">
        <v>804</v>
      </c>
      <c r="H81" s="177">
        <v>1</v>
      </c>
      <c r="I81" s="178"/>
      <c r="J81" s="177">
        <f>ROUND(I81*H81,15)</f>
        <v>0</v>
      </c>
      <c r="K81" s="175" t="s">
        <v>5</v>
      </c>
      <c r="L81" s="40"/>
      <c r="M81" s="179" t="s">
        <v>5</v>
      </c>
      <c r="N81" s="180" t="s">
        <v>42</v>
      </c>
      <c r="O81" s="41"/>
      <c r="P81" s="181">
        <f>O81*H81</f>
        <v>0</v>
      </c>
      <c r="Q81" s="181">
        <v>0</v>
      </c>
      <c r="R81" s="181">
        <f>Q81*H81</f>
        <v>0</v>
      </c>
      <c r="S81" s="181">
        <v>0</v>
      </c>
      <c r="T81" s="182">
        <f>S81*H81</f>
        <v>0</v>
      </c>
      <c r="AR81" s="23" t="s">
        <v>616</v>
      </c>
      <c r="AT81" s="23" t="s">
        <v>134</v>
      </c>
      <c r="AU81" s="23" t="s">
        <v>80</v>
      </c>
      <c r="AY81" s="23" t="s">
        <v>131</v>
      </c>
      <c r="BE81" s="183">
        <f>IF(N81="základní",J81,0)</f>
        <v>0</v>
      </c>
      <c r="BF81" s="183">
        <f>IF(N81="snížená",J81,0)</f>
        <v>0</v>
      </c>
      <c r="BG81" s="183">
        <f>IF(N81="zákl. přenesená",J81,0)</f>
        <v>0</v>
      </c>
      <c r="BH81" s="183">
        <f>IF(N81="sníž. přenesená",J81,0)</f>
        <v>0</v>
      </c>
      <c r="BI81" s="183">
        <f>IF(N81="nulová",J81,0)</f>
        <v>0</v>
      </c>
      <c r="BJ81" s="23" t="s">
        <v>78</v>
      </c>
      <c r="BK81" s="184">
        <f>ROUND(I81*H81,15)</f>
        <v>0</v>
      </c>
      <c r="BL81" s="23" t="s">
        <v>616</v>
      </c>
      <c r="BM81" s="23" t="s">
        <v>869</v>
      </c>
    </row>
    <row r="82" spans="2:65" s="1" customFormat="1">
      <c r="B82" s="40"/>
      <c r="D82" s="186" t="s">
        <v>358</v>
      </c>
      <c r="F82" s="222" t="s">
        <v>868</v>
      </c>
      <c r="I82" s="212"/>
      <c r="L82" s="40"/>
      <c r="M82" s="227"/>
      <c r="N82" s="224"/>
      <c r="O82" s="224"/>
      <c r="P82" s="224"/>
      <c r="Q82" s="224"/>
      <c r="R82" s="224"/>
      <c r="S82" s="224"/>
      <c r="T82" s="228"/>
      <c r="AT82" s="23" t="s">
        <v>358</v>
      </c>
      <c r="AU82" s="23" t="s">
        <v>80</v>
      </c>
    </row>
    <row r="83" spans="2:65" s="1" customFormat="1" ht="6.95" customHeight="1">
      <c r="B83" s="55"/>
      <c r="C83" s="56"/>
      <c r="D83" s="56"/>
      <c r="E83" s="56"/>
      <c r="F83" s="56"/>
      <c r="G83" s="56"/>
      <c r="H83" s="56"/>
      <c r="I83" s="126"/>
      <c r="J83" s="56"/>
      <c r="K83" s="56"/>
      <c r="L83" s="40"/>
    </row>
  </sheetData>
  <autoFilter ref="C77:K82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ht="37.5" customHeight="1"/>
    <row r="2" spans="2:1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4" customFormat="1" ht="45" customHeight="1">
      <c r="B3" s="233"/>
      <c r="C3" s="353" t="s">
        <v>870</v>
      </c>
      <c r="D3" s="353"/>
      <c r="E3" s="353"/>
      <c r="F3" s="353"/>
      <c r="G3" s="353"/>
      <c r="H3" s="353"/>
      <c r="I3" s="353"/>
      <c r="J3" s="353"/>
      <c r="K3" s="234"/>
    </row>
    <row r="4" spans="2:11" ht="25.5" customHeight="1">
      <c r="B4" s="235"/>
      <c r="C4" s="360" t="s">
        <v>871</v>
      </c>
      <c r="D4" s="360"/>
      <c r="E4" s="360"/>
      <c r="F4" s="360"/>
      <c r="G4" s="360"/>
      <c r="H4" s="360"/>
      <c r="I4" s="360"/>
      <c r="J4" s="360"/>
      <c r="K4" s="236"/>
    </row>
    <row r="5" spans="2:1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ht="15" customHeight="1">
      <c r="B6" s="235"/>
      <c r="C6" s="356" t="s">
        <v>872</v>
      </c>
      <c r="D6" s="356"/>
      <c r="E6" s="356"/>
      <c r="F6" s="356"/>
      <c r="G6" s="356"/>
      <c r="H6" s="356"/>
      <c r="I6" s="356"/>
      <c r="J6" s="356"/>
      <c r="K6" s="236"/>
    </row>
    <row r="7" spans="2:11" ht="15" customHeight="1">
      <c r="B7" s="239"/>
      <c r="C7" s="356" t="s">
        <v>873</v>
      </c>
      <c r="D7" s="356"/>
      <c r="E7" s="356"/>
      <c r="F7" s="356"/>
      <c r="G7" s="356"/>
      <c r="H7" s="356"/>
      <c r="I7" s="356"/>
      <c r="J7" s="356"/>
      <c r="K7" s="236"/>
    </row>
    <row r="8" spans="2:1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ht="15" customHeight="1">
      <c r="B9" s="239"/>
      <c r="C9" s="356" t="s">
        <v>874</v>
      </c>
      <c r="D9" s="356"/>
      <c r="E9" s="356"/>
      <c r="F9" s="356"/>
      <c r="G9" s="356"/>
      <c r="H9" s="356"/>
      <c r="I9" s="356"/>
      <c r="J9" s="356"/>
      <c r="K9" s="236"/>
    </row>
    <row r="10" spans="2:11" ht="15" customHeight="1">
      <c r="B10" s="239"/>
      <c r="C10" s="238"/>
      <c r="D10" s="356" t="s">
        <v>875</v>
      </c>
      <c r="E10" s="356"/>
      <c r="F10" s="356"/>
      <c r="G10" s="356"/>
      <c r="H10" s="356"/>
      <c r="I10" s="356"/>
      <c r="J10" s="356"/>
      <c r="K10" s="236"/>
    </row>
    <row r="11" spans="2:11" ht="15" customHeight="1">
      <c r="B11" s="239"/>
      <c r="C11" s="240"/>
      <c r="D11" s="356" t="s">
        <v>876</v>
      </c>
      <c r="E11" s="356"/>
      <c r="F11" s="356"/>
      <c r="G11" s="356"/>
      <c r="H11" s="356"/>
      <c r="I11" s="356"/>
      <c r="J11" s="356"/>
      <c r="K11" s="236"/>
    </row>
    <row r="12" spans="2:11" ht="12.75" customHeight="1">
      <c r="B12" s="239"/>
      <c r="C12" s="240"/>
      <c r="D12" s="240"/>
      <c r="E12" s="240"/>
      <c r="F12" s="240"/>
      <c r="G12" s="240"/>
      <c r="H12" s="240"/>
      <c r="I12" s="240"/>
      <c r="J12" s="240"/>
      <c r="K12" s="236"/>
    </row>
    <row r="13" spans="2:11" ht="15" customHeight="1">
      <c r="B13" s="239"/>
      <c r="C13" s="240"/>
      <c r="D13" s="356" t="s">
        <v>877</v>
      </c>
      <c r="E13" s="356"/>
      <c r="F13" s="356"/>
      <c r="G13" s="356"/>
      <c r="H13" s="356"/>
      <c r="I13" s="356"/>
      <c r="J13" s="356"/>
      <c r="K13" s="236"/>
    </row>
    <row r="14" spans="2:11" ht="15" customHeight="1">
      <c r="B14" s="239"/>
      <c r="C14" s="240"/>
      <c r="D14" s="356" t="s">
        <v>878</v>
      </c>
      <c r="E14" s="356"/>
      <c r="F14" s="356"/>
      <c r="G14" s="356"/>
      <c r="H14" s="356"/>
      <c r="I14" s="356"/>
      <c r="J14" s="356"/>
      <c r="K14" s="236"/>
    </row>
    <row r="15" spans="2:11" ht="15" customHeight="1">
      <c r="B15" s="239"/>
      <c r="C15" s="240"/>
      <c r="D15" s="356" t="s">
        <v>879</v>
      </c>
      <c r="E15" s="356"/>
      <c r="F15" s="356"/>
      <c r="G15" s="356"/>
      <c r="H15" s="356"/>
      <c r="I15" s="356"/>
      <c r="J15" s="356"/>
      <c r="K15" s="236"/>
    </row>
    <row r="16" spans="2:11" ht="15" customHeight="1">
      <c r="B16" s="239"/>
      <c r="C16" s="240"/>
      <c r="D16" s="240"/>
      <c r="E16" s="241" t="s">
        <v>77</v>
      </c>
      <c r="F16" s="356" t="s">
        <v>880</v>
      </c>
      <c r="G16" s="356"/>
      <c r="H16" s="356"/>
      <c r="I16" s="356"/>
      <c r="J16" s="356"/>
      <c r="K16" s="236"/>
    </row>
    <row r="17" spans="2:11" ht="15" customHeight="1">
      <c r="B17" s="239"/>
      <c r="C17" s="240"/>
      <c r="D17" s="240"/>
      <c r="E17" s="241" t="s">
        <v>881</v>
      </c>
      <c r="F17" s="356" t="s">
        <v>882</v>
      </c>
      <c r="G17" s="356"/>
      <c r="H17" s="356"/>
      <c r="I17" s="356"/>
      <c r="J17" s="356"/>
      <c r="K17" s="236"/>
    </row>
    <row r="18" spans="2:11" ht="15" customHeight="1">
      <c r="B18" s="239"/>
      <c r="C18" s="240"/>
      <c r="D18" s="240"/>
      <c r="E18" s="241" t="s">
        <v>883</v>
      </c>
      <c r="F18" s="356" t="s">
        <v>884</v>
      </c>
      <c r="G18" s="356"/>
      <c r="H18" s="356"/>
      <c r="I18" s="356"/>
      <c r="J18" s="356"/>
      <c r="K18" s="236"/>
    </row>
    <row r="19" spans="2:11" ht="15" customHeight="1">
      <c r="B19" s="239"/>
      <c r="C19" s="240"/>
      <c r="D19" s="240"/>
      <c r="E19" s="241" t="s">
        <v>885</v>
      </c>
      <c r="F19" s="356" t="s">
        <v>886</v>
      </c>
      <c r="G19" s="356"/>
      <c r="H19" s="356"/>
      <c r="I19" s="356"/>
      <c r="J19" s="356"/>
      <c r="K19" s="236"/>
    </row>
    <row r="20" spans="2:11" ht="15" customHeight="1">
      <c r="B20" s="239"/>
      <c r="C20" s="240"/>
      <c r="D20" s="240"/>
      <c r="E20" s="241" t="s">
        <v>887</v>
      </c>
      <c r="F20" s="356" t="s">
        <v>888</v>
      </c>
      <c r="G20" s="356"/>
      <c r="H20" s="356"/>
      <c r="I20" s="356"/>
      <c r="J20" s="356"/>
      <c r="K20" s="236"/>
    </row>
    <row r="21" spans="2:11" ht="15" customHeight="1">
      <c r="B21" s="239"/>
      <c r="C21" s="240"/>
      <c r="D21" s="240"/>
      <c r="E21" s="241" t="s">
        <v>889</v>
      </c>
      <c r="F21" s="356" t="s">
        <v>890</v>
      </c>
      <c r="G21" s="356"/>
      <c r="H21" s="356"/>
      <c r="I21" s="356"/>
      <c r="J21" s="356"/>
      <c r="K21" s="236"/>
    </row>
    <row r="22" spans="2:11" ht="12.75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36"/>
    </row>
    <row r="23" spans="2:11" ht="15" customHeight="1">
      <c r="B23" s="239"/>
      <c r="C23" s="356" t="s">
        <v>891</v>
      </c>
      <c r="D23" s="356"/>
      <c r="E23" s="356"/>
      <c r="F23" s="356"/>
      <c r="G23" s="356"/>
      <c r="H23" s="356"/>
      <c r="I23" s="356"/>
      <c r="J23" s="356"/>
      <c r="K23" s="236"/>
    </row>
    <row r="24" spans="2:11" ht="15" customHeight="1">
      <c r="B24" s="239"/>
      <c r="C24" s="356" t="s">
        <v>892</v>
      </c>
      <c r="D24" s="356"/>
      <c r="E24" s="356"/>
      <c r="F24" s="356"/>
      <c r="G24" s="356"/>
      <c r="H24" s="356"/>
      <c r="I24" s="356"/>
      <c r="J24" s="356"/>
      <c r="K24" s="236"/>
    </row>
    <row r="25" spans="2:11" ht="15" customHeight="1">
      <c r="B25" s="239"/>
      <c r="C25" s="238"/>
      <c r="D25" s="356" t="s">
        <v>893</v>
      </c>
      <c r="E25" s="356"/>
      <c r="F25" s="356"/>
      <c r="G25" s="356"/>
      <c r="H25" s="356"/>
      <c r="I25" s="356"/>
      <c r="J25" s="356"/>
      <c r="K25" s="236"/>
    </row>
    <row r="26" spans="2:11" ht="15" customHeight="1">
      <c r="B26" s="239"/>
      <c r="C26" s="240"/>
      <c r="D26" s="356" t="s">
        <v>894</v>
      </c>
      <c r="E26" s="356"/>
      <c r="F26" s="356"/>
      <c r="G26" s="356"/>
      <c r="H26" s="356"/>
      <c r="I26" s="356"/>
      <c r="J26" s="356"/>
      <c r="K26" s="236"/>
    </row>
    <row r="27" spans="2:11" ht="12.75" customHeight="1">
      <c r="B27" s="239"/>
      <c r="C27" s="240"/>
      <c r="D27" s="240"/>
      <c r="E27" s="240"/>
      <c r="F27" s="240"/>
      <c r="G27" s="240"/>
      <c r="H27" s="240"/>
      <c r="I27" s="240"/>
      <c r="J27" s="240"/>
      <c r="K27" s="236"/>
    </row>
    <row r="28" spans="2:11" ht="15" customHeight="1">
      <c r="B28" s="239"/>
      <c r="C28" s="240"/>
      <c r="D28" s="356" t="s">
        <v>895</v>
      </c>
      <c r="E28" s="356"/>
      <c r="F28" s="356"/>
      <c r="G28" s="356"/>
      <c r="H28" s="356"/>
      <c r="I28" s="356"/>
      <c r="J28" s="356"/>
      <c r="K28" s="236"/>
    </row>
    <row r="29" spans="2:11" ht="15" customHeight="1">
      <c r="B29" s="239"/>
      <c r="C29" s="240"/>
      <c r="D29" s="356" t="s">
        <v>896</v>
      </c>
      <c r="E29" s="356"/>
      <c r="F29" s="356"/>
      <c r="G29" s="356"/>
      <c r="H29" s="356"/>
      <c r="I29" s="356"/>
      <c r="J29" s="356"/>
      <c r="K29" s="236"/>
    </row>
    <row r="30" spans="2:11" ht="12.75" customHeight="1">
      <c r="B30" s="239"/>
      <c r="C30" s="240"/>
      <c r="D30" s="240"/>
      <c r="E30" s="240"/>
      <c r="F30" s="240"/>
      <c r="G30" s="240"/>
      <c r="H30" s="240"/>
      <c r="I30" s="240"/>
      <c r="J30" s="240"/>
      <c r="K30" s="236"/>
    </row>
    <row r="31" spans="2:11" ht="15" customHeight="1">
      <c r="B31" s="239"/>
      <c r="C31" s="240"/>
      <c r="D31" s="356" t="s">
        <v>897</v>
      </c>
      <c r="E31" s="356"/>
      <c r="F31" s="356"/>
      <c r="G31" s="356"/>
      <c r="H31" s="356"/>
      <c r="I31" s="356"/>
      <c r="J31" s="356"/>
      <c r="K31" s="236"/>
    </row>
    <row r="32" spans="2:11" ht="15" customHeight="1">
      <c r="B32" s="239"/>
      <c r="C32" s="240"/>
      <c r="D32" s="356" t="s">
        <v>898</v>
      </c>
      <c r="E32" s="356"/>
      <c r="F32" s="356"/>
      <c r="G32" s="356"/>
      <c r="H32" s="356"/>
      <c r="I32" s="356"/>
      <c r="J32" s="356"/>
      <c r="K32" s="236"/>
    </row>
    <row r="33" spans="2:11" ht="15" customHeight="1">
      <c r="B33" s="239"/>
      <c r="C33" s="240"/>
      <c r="D33" s="356" t="s">
        <v>899</v>
      </c>
      <c r="E33" s="356"/>
      <c r="F33" s="356"/>
      <c r="G33" s="356"/>
      <c r="H33" s="356"/>
      <c r="I33" s="356"/>
      <c r="J33" s="356"/>
      <c r="K33" s="236"/>
    </row>
    <row r="34" spans="2:11" ht="15" customHeight="1">
      <c r="B34" s="239"/>
      <c r="C34" s="240"/>
      <c r="D34" s="238"/>
      <c r="E34" s="242" t="s">
        <v>116</v>
      </c>
      <c r="F34" s="238"/>
      <c r="G34" s="356" t="s">
        <v>900</v>
      </c>
      <c r="H34" s="356"/>
      <c r="I34" s="356"/>
      <c r="J34" s="356"/>
      <c r="K34" s="236"/>
    </row>
    <row r="35" spans="2:11" ht="30.75" customHeight="1">
      <c r="B35" s="239"/>
      <c r="C35" s="240"/>
      <c r="D35" s="238"/>
      <c r="E35" s="242" t="s">
        <v>901</v>
      </c>
      <c r="F35" s="238"/>
      <c r="G35" s="356" t="s">
        <v>902</v>
      </c>
      <c r="H35" s="356"/>
      <c r="I35" s="356"/>
      <c r="J35" s="356"/>
      <c r="K35" s="236"/>
    </row>
    <row r="36" spans="2:11" ht="15" customHeight="1">
      <c r="B36" s="239"/>
      <c r="C36" s="240"/>
      <c r="D36" s="238"/>
      <c r="E36" s="242" t="s">
        <v>52</v>
      </c>
      <c r="F36" s="238"/>
      <c r="G36" s="356" t="s">
        <v>903</v>
      </c>
      <c r="H36" s="356"/>
      <c r="I36" s="356"/>
      <c r="J36" s="356"/>
      <c r="K36" s="236"/>
    </row>
    <row r="37" spans="2:11" ht="15" customHeight="1">
      <c r="B37" s="239"/>
      <c r="C37" s="240"/>
      <c r="D37" s="238"/>
      <c r="E37" s="242" t="s">
        <v>117</v>
      </c>
      <c r="F37" s="238"/>
      <c r="G37" s="356" t="s">
        <v>904</v>
      </c>
      <c r="H37" s="356"/>
      <c r="I37" s="356"/>
      <c r="J37" s="356"/>
      <c r="K37" s="236"/>
    </row>
    <row r="38" spans="2:11" ht="15" customHeight="1">
      <c r="B38" s="239"/>
      <c r="C38" s="240"/>
      <c r="D38" s="238"/>
      <c r="E38" s="242" t="s">
        <v>118</v>
      </c>
      <c r="F38" s="238"/>
      <c r="G38" s="356" t="s">
        <v>905</v>
      </c>
      <c r="H38" s="356"/>
      <c r="I38" s="356"/>
      <c r="J38" s="356"/>
      <c r="K38" s="236"/>
    </row>
    <row r="39" spans="2:11" ht="15" customHeight="1">
      <c r="B39" s="239"/>
      <c r="C39" s="240"/>
      <c r="D39" s="238"/>
      <c r="E39" s="242" t="s">
        <v>119</v>
      </c>
      <c r="F39" s="238"/>
      <c r="G39" s="356" t="s">
        <v>906</v>
      </c>
      <c r="H39" s="356"/>
      <c r="I39" s="356"/>
      <c r="J39" s="356"/>
      <c r="K39" s="236"/>
    </row>
    <row r="40" spans="2:11" ht="15" customHeight="1">
      <c r="B40" s="239"/>
      <c r="C40" s="240"/>
      <c r="D40" s="238"/>
      <c r="E40" s="242" t="s">
        <v>907</v>
      </c>
      <c r="F40" s="238"/>
      <c r="G40" s="356" t="s">
        <v>908</v>
      </c>
      <c r="H40" s="356"/>
      <c r="I40" s="356"/>
      <c r="J40" s="356"/>
      <c r="K40" s="236"/>
    </row>
    <row r="41" spans="2:11" ht="15" customHeight="1">
      <c r="B41" s="239"/>
      <c r="C41" s="240"/>
      <c r="D41" s="238"/>
      <c r="E41" s="242"/>
      <c r="F41" s="238"/>
      <c r="G41" s="356" t="s">
        <v>909</v>
      </c>
      <c r="H41" s="356"/>
      <c r="I41" s="356"/>
      <c r="J41" s="356"/>
      <c r="K41" s="236"/>
    </row>
    <row r="42" spans="2:11" ht="15" customHeight="1">
      <c r="B42" s="239"/>
      <c r="C42" s="240"/>
      <c r="D42" s="238"/>
      <c r="E42" s="242" t="s">
        <v>910</v>
      </c>
      <c r="F42" s="238"/>
      <c r="G42" s="356" t="s">
        <v>911</v>
      </c>
      <c r="H42" s="356"/>
      <c r="I42" s="356"/>
      <c r="J42" s="356"/>
      <c r="K42" s="236"/>
    </row>
    <row r="43" spans="2:11" ht="15" customHeight="1">
      <c r="B43" s="239"/>
      <c r="C43" s="240"/>
      <c r="D43" s="238"/>
      <c r="E43" s="242" t="s">
        <v>121</v>
      </c>
      <c r="F43" s="238"/>
      <c r="G43" s="356" t="s">
        <v>912</v>
      </c>
      <c r="H43" s="356"/>
      <c r="I43" s="356"/>
      <c r="J43" s="356"/>
      <c r="K43" s="236"/>
    </row>
    <row r="44" spans="2:11" ht="12.75" customHeight="1">
      <c r="B44" s="239"/>
      <c r="C44" s="240"/>
      <c r="D44" s="238"/>
      <c r="E44" s="238"/>
      <c r="F44" s="238"/>
      <c r="G44" s="238"/>
      <c r="H44" s="238"/>
      <c r="I44" s="238"/>
      <c r="J44" s="238"/>
      <c r="K44" s="236"/>
    </row>
    <row r="45" spans="2:11" ht="15" customHeight="1">
      <c r="B45" s="239"/>
      <c r="C45" s="240"/>
      <c r="D45" s="356" t="s">
        <v>913</v>
      </c>
      <c r="E45" s="356"/>
      <c r="F45" s="356"/>
      <c r="G45" s="356"/>
      <c r="H45" s="356"/>
      <c r="I45" s="356"/>
      <c r="J45" s="356"/>
      <c r="K45" s="236"/>
    </row>
    <row r="46" spans="2:11" ht="15" customHeight="1">
      <c r="B46" s="239"/>
      <c r="C46" s="240"/>
      <c r="D46" s="240"/>
      <c r="E46" s="356" t="s">
        <v>914</v>
      </c>
      <c r="F46" s="356"/>
      <c r="G46" s="356"/>
      <c r="H46" s="356"/>
      <c r="I46" s="356"/>
      <c r="J46" s="356"/>
      <c r="K46" s="236"/>
    </row>
    <row r="47" spans="2:11" ht="15" customHeight="1">
      <c r="B47" s="239"/>
      <c r="C47" s="240"/>
      <c r="D47" s="240"/>
      <c r="E47" s="356" t="s">
        <v>915</v>
      </c>
      <c r="F47" s="356"/>
      <c r="G47" s="356"/>
      <c r="H47" s="356"/>
      <c r="I47" s="356"/>
      <c r="J47" s="356"/>
      <c r="K47" s="236"/>
    </row>
    <row r="48" spans="2:11" ht="15" customHeight="1">
      <c r="B48" s="239"/>
      <c r="C48" s="240"/>
      <c r="D48" s="240"/>
      <c r="E48" s="356" t="s">
        <v>916</v>
      </c>
      <c r="F48" s="356"/>
      <c r="G48" s="356"/>
      <c r="H48" s="356"/>
      <c r="I48" s="356"/>
      <c r="J48" s="356"/>
      <c r="K48" s="236"/>
    </row>
    <row r="49" spans="2:11" ht="15" customHeight="1">
      <c r="B49" s="239"/>
      <c r="C49" s="240"/>
      <c r="D49" s="356" t="s">
        <v>917</v>
      </c>
      <c r="E49" s="356"/>
      <c r="F49" s="356"/>
      <c r="G49" s="356"/>
      <c r="H49" s="356"/>
      <c r="I49" s="356"/>
      <c r="J49" s="356"/>
      <c r="K49" s="236"/>
    </row>
    <row r="50" spans="2:11" ht="25.5" customHeight="1">
      <c r="B50" s="235"/>
      <c r="C50" s="360" t="s">
        <v>918</v>
      </c>
      <c r="D50" s="360"/>
      <c r="E50" s="360"/>
      <c r="F50" s="360"/>
      <c r="G50" s="360"/>
      <c r="H50" s="360"/>
      <c r="I50" s="360"/>
      <c r="J50" s="360"/>
      <c r="K50" s="236"/>
    </row>
    <row r="51" spans="2:11" ht="5.25" customHeight="1">
      <c r="B51" s="235"/>
      <c r="C51" s="237"/>
      <c r="D51" s="237"/>
      <c r="E51" s="237"/>
      <c r="F51" s="237"/>
      <c r="G51" s="237"/>
      <c r="H51" s="237"/>
      <c r="I51" s="237"/>
      <c r="J51" s="237"/>
      <c r="K51" s="236"/>
    </row>
    <row r="52" spans="2:11" ht="15" customHeight="1">
      <c r="B52" s="235"/>
      <c r="C52" s="356" t="s">
        <v>919</v>
      </c>
      <c r="D52" s="356"/>
      <c r="E52" s="356"/>
      <c r="F52" s="356"/>
      <c r="G52" s="356"/>
      <c r="H52" s="356"/>
      <c r="I52" s="356"/>
      <c r="J52" s="356"/>
      <c r="K52" s="236"/>
    </row>
    <row r="53" spans="2:11" ht="15" customHeight="1">
      <c r="B53" s="235"/>
      <c r="C53" s="356" t="s">
        <v>920</v>
      </c>
      <c r="D53" s="356"/>
      <c r="E53" s="356"/>
      <c r="F53" s="356"/>
      <c r="G53" s="356"/>
      <c r="H53" s="356"/>
      <c r="I53" s="356"/>
      <c r="J53" s="356"/>
      <c r="K53" s="236"/>
    </row>
    <row r="54" spans="2:11" ht="12.75" customHeight="1">
      <c r="B54" s="235"/>
      <c r="C54" s="238"/>
      <c r="D54" s="238"/>
      <c r="E54" s="238"/>
      <c r="F54" s="238"/>
      <c r="G54" s="238"/>
      <c r="H54" s="238"/>
      <c r="I54" s="238"/>
      <c r="J54" s="238"/>
      <c r="K54" s="236"/>
    </row>
    <row r="55" spans="2:11" ht="15" customHeight="1">
      <c r="B55" s="235"/>
      <c r="C55" s="356" t="s">
        <v>921</v>
      </c>
      <c r="D55" s="356"/>
      <c r="E55" s="356"/>
      <c r="F55" s="356"/>
      <c r="G55" s="356"/>
      <c r="H55" s="356"/>
      <c r="I55" s="356"/>
      <c r="J55" s="356"/>
      <c r="K55" s="236"/>
    </row>
    <row r="56" spans="2:11" ht="15" customHeight="1">
      <c r="B56" s="235"/>
      <c r="C56" s="240"/>
      <c r="D56" s="356" t="s">
        <v>922</v>
      </c>
      <c r="E56" s="356"/>
      <c r="F56" s="356"/>
      <c r="G56" s="356"/>
      <c r="H56" s="356"/>
      <c r="I56" s="356"/>
      <c r="J56" s="356"/>
      <c r="K56" s="236"/>
    </row>
    <row r="57" spans="2:11" ht="15" customHeight="1">
      <c r="B57" s="235"/>
      <c r="C57" s="240"/>
      <c r="D57" s="356" t="s">
        <v>923</v>
      </c>
      <c r="E57" s="356"/>
      <c r="F57" s="356"/>
      <c r="G57" s="356"/>
      <c r="H57" s="356"/>
      <c r="I57" s="356"/>
      <c r="J57" s="356"/>
      <c r="K57" s="236"/>
    </row>
    <row r="58" spans="2:11" ht="15" customHeight="1">
      <c r="B58" s="235"/>
      <c r="C58" s="240"/>
      <c r="D58" s="356" t="s">
        <v>924</v>
      </c>
      <c r="E58" s="356"/>
      <c r="F58" s="356"/>
      <c r="G58" s="356"/>
      <c r="H58" s="356"/>
      <c r="I58" s="356"/>
      <c r="J58" s="356"/>
      <c r="K58" s="236"/>
    </row>
    <row r="59" spans="2:11" ht="15" customHeight="1">
      <c r="B59" s="235"/>
      <c r="C59" s="240"/>
      <c r="D59" s="356" t="s">
        <v>925</v>
      </c>
      <c r="E59" s="356"/>
      <c r="F59" s="356"/>
      <c r="G59" s="356"/>
      <c r="H59" s="356"/>
      <c r="I59" s="356"/>
      <c r="J59" s="356"/>
      <c r="K59" s="236"/>
    </row>
    <row r="60" spans="2:11" ht="15" customHeight="1">
      <c r="B60" s="235"/>
      <c r="C60" s="240"/>
      <c r="D60" s="357" t="s">
        <v>926</v>
      </c>
      <c r="E60" s="357"/>
      <c r="F60" s="357"/>
      <c r="G60" s="357"/>
      <c r="H60" s="357"/>
      <c r="I60" s="357"/>
      <c r="J60" s="357"/>
      <c r="K60" s="236"/>
    </row>
    <row r="61" spans="2:11" ht="15" customHeight="1">
      <c r="B61" s="235"/>
      <c r="C61" s="240"/>
      <c r="D61" s="356" t="s">
        <v>927</v>
      </c>
      <c r="E61" s="356"/>
      <c r="F61" s="356"/>
      <c r="G61" s="356"/>
      <c r="H61" s="356"/>
      <c r="I61" s="356"/>
      <c r="J61" s="356"/>
      <c r="K61" s="236"/>
    </row>
    <row r="62" spans="2:11" ht="12.75" customHeight="1">
      <c r="B62" s="235"/>
      <c r="C62" s="240"/>
      <c r="D62" s="240"/>
      <c r="E62" s="243"/>
      <c r="F62" s="240"/>
      <c r="G62" s="240"/>
      <c r="H62" s="240"/>
      <c r="I62" s="240"/>
      <c r="J62" s="240"/>
      <c r="K62" s="236"/>
    </row>
    <row r="63" spans="2:11" ht="15" customHeight="1">
      <c r="B63" s="235"/>
      <c r="C63" s="240"/>
      <c r="D63" s="356" t="s">
        <v>928</v>
      </c>
      <c r="E63" s="356"/>
      <c r="F63" s="356"/>
      <c r="G63" s="356"/>
      <c r="H63" s="356"/>
      <c r="I63" s="356"/>
      <c r="J63" s="356"/>
      <c r="K63" s="236"/>
    </row>
    <row r="64" spans="2:11" ht="15" customHeight="1">
      <c r="B64" s="235"/>
      <c r="C64" s="240"/>
      <c r="D64" s="357" t="s">
        <v>929</v>
      </c>
      <c r="E64" s="357"/>
      <c r="F64" s="357"/>
      <c r="G64" s="357"/>
      <c r="H64" s="357"/>
      <c r="I64" s="357"/>
      <c r="J64" s="357"/>
      <c r="K64" s="236"/>
    </row>
    <row r="65" spans="2:11" ht="15" customHeight="1">
      <c r="B65" s="235"/>
      <c r="C65" s="240"/>
      <c r="D65" s="356" t="s">
        <v>930</v>
      </c>
      <c r="E65" s="356"/>
      <c r="F65" s="356"/>
      <c r="G65" s="356"/>
      <c r="H65" s="356"/>
      <c r="I65" s="356"/>
      <c r="J65" s="356"/>
      <c r="K65" s="236"/>
    </row>
    <row r="66" spans="2:11" ht="15" customHeight="1">
      <c r="B66" s="235"/>
      <c r="C66" s="240"/>
      <c r="D66" s="356" t="s">
        <v>931</v>
      </c>
      <c r="E66" s="356"/>
      <c r="F66" s="356"/>
      <c r="G66" s="356"/>
      <c r="H66" s="356"/>
      <c r="I66" s="356"/>
      <c r="J66" s="356"/>
      <c r="K66" s="236"/>
    </row>
    <row r="67" spans="2:11" ht="15" customHeight="1">
      <c r="B67" s="235"/>
      <c r="C67" s="240"/>
      <c r="D67" s="356" t="s">
        <v>932</v>
      </c>
      <c r="E67" s="356"/>
      <c r="F67" s="356"/>
      <c r="G67" s="356"/>
      <c r="H67" s="356"/>
      <c r="I67" s="356"/>
      <c r="J67" s="356"/>
      <c r="K67" s="236"/>
    </row>
    <row r="68" spans="2:11" ht="15" customHeight="1">
      <c r="B68" s="235"/>
      <c r="C68" s="240"/>
      <c r="D68" s="356" t="s">
        <v>933</v>
      </c>
      <c r="E68" s="356"/>
      <c r="F68" s="356"/>
      <c r="G68" s="356"/>
      <c r="H68" s="356"/>
      <c r="I68" s="356"/>
      <c r="J68" s="356"/>
      <c r="K68" s="236"/>
    </row>
    <row r="69" spans="2:11" ht="12.75" customHeight="1">
      <c r="B69" s="244"/>
      <c r="C69" s="245"/>
      <c r="D69" s="245"/>
      <c r="E69" s="245"/>
      <c r="F69" s="245"/>
      <c r="G69" s="245"/>
      <c r="H69" s="245"/>
      <c r="I69" s="245"/>
      <c r="J69" s="245"/>
      <c r="K69" s="246"/>
    </row>
    <row r="70" spans="2:11" ht="18.75" customHeight="1">
      <c r="B70" s="247"/>
      <c r="C70" s="247"/>
      <c r="D70" s="247"/>
      <c r="E70" s="247"/>
      <c r="F70" s="247"/>
      <c r="G70" s="247"/>
      <c r="H70" s="247"/>
      <c r="I70" s="247"/>
      <c r="J70" s="247"/>
      <c r="K70" s="248"/>
    </row>
    <row r="71" spans="2:11" ht="18.75" customHeight="1"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2:11" ht="7.5" customHeight="1">
      <c r="B72" s="249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ht="45" customHeight="1">
      <c r="B73" s="252"/>
      <c r="C73" s="358" t="s">
        <v>88</v>
      </c>
      <c r="D73" s="358"/>
      <c r="E73" s="358"/>
      <c r="F73" s="358"/>
      <c r="G73" s="358"/>
      <c r="H73" s="358"/>
      <c r="I73" s="358"/>
      <c r="J73" s="358"/>
      <c r="K73" s="253"/>
    </row>
    <row r="74" spans="2:11" ht="17.25" customHeight="1">
      <c r="B74" s="252"/>
      <c r="C74" s="254" t="s">
        <v>934</v>
      </c>
      <c r="D74" s="254"/>
      <c r="E74" s="254"/>
      <c r="F74" s="254" t="s">
        <v>935</v>
      </c>
      <c r="G74" s="255"/>
      <c r="H74" s="254" t="s">
        <v>117</v>
      </c>
      <c r="I74" s="254" t="s">
        <v>56</v>
      </c>
      <c r="J74" s="254" t="s">
        <v>936</v>
      </c>
      <c r="K74" s="253"/>
    </row>
    <row r="75" spans="2:11" ht="17.25" customHeight="1">
      <c r="B75" s="252"/>
      <c r="C75" s="256" t="s">
        <v>937</v>
      </c>
      <c r="D75" s="256"/>
      <c r="E75" s="256"/>
      <c r="F75" s="257" t="s">
        <v>938</v>
      </c>
      <c r="G75" s="258"/>
      <c r="H75" s="256"/>
      <c r="I75" s="256"/>
      <c r="J75" s="256" t="s">
        <v>939</v>
      </c>
      <c r="K75" s="253"/>
    </row>
    <row r="76" spans="2:11" ht="5.25" customHeight="1">
      <c r="B76" s="252"/>
      <c r="C76" s="259"/>
      <c r="D76" s="259"/>
      <c r="E76" s="259"/>
      <c r="F76" s="259"/>
      <c r="G76" s="260"/>
      <c r="H76" s="259"/>
      <c r="I76" s="259"/>
      <c r="J76" s="259"/>
      <c r="K76" s="253"/>
    </row>
    <row r="77" spans="2:11" ht="15" customHeight="1">
      <c r="B77" s="252"/>
      <c r="C77" s="242" t="s">
        <v>52</v>
      </c>
      <c r="D77" s="259"/>
      <c r="E77" s="259"/>
      <c r="F77" s="261" t="s">
        <v>940</v>
      </c>
      <c r="G77" s="260"/>
      <c r="H77" s="242" t="s">
        <v>941</v>
      </c>
      <c r="I77" s="242" t="s">
        <v>942</v>
      </c>
      <c r="J77" s="242">
        <v>20</v>
      </c>
      <c r="K77" s="253"/>
    </row>
    <row r="78" spans="2:11" ht="15" customHeight="1">
      <c r="B78" s="252"/>
      <c r="C78" s="242" t="s">
        <v>943</v>
      </c>
      <c r="D78" s="242"/>
      <c r="E78" s="242"/>
      <c r="F78" s="261" t="s">
        <v>940</v>
      </c>
      <c r="G78" s="260"/>
      <c r="H78" s="242" t="s">
        <v>944</v>
      </c>
      <c r="I78" s="242" t="s">
        <v>942</v>
      </c>
      <c r="J78" s="242">
        <v>120</v>
      </c>
      <c r="K78" s="253"/>
    </row>
    <row r="79" spans="2:11" ht="15" customHeight="1">
      <c r="B79" s="262"/>
      <c r="C79" s="242" t="s">
        <v>945</v>
      </c>
      <c r="D79" s="242"/>
      <c r="E79" s="242"/>
      <c r="F79" s="261" t="s">
        <v>946</v>
      </c>
      <c r="G79" s="260"/>
      <c r="H79" s="242" t="s">
        <v>947</v>
      </c>
      <c r="I79" s="242" t="s">
        <v>942</v>
      </c>
      <c r="J79" s="242">
        <v>50</v>
      </c>
      <c r="K79" s="253"/>
    </row>
    <row r="80" spans="2:11" ht="15" customHeight="1">
      <c r="B80" s="262"/>
      <c r="C80" s="242" t="s">
        <v>948</v>
      </c>
      <c r="D80" s="242"/>
      <c r="E80" s="242"/>
      <c r="F80" s="261" t="s">
        <v>940</v>
      </c>
      <c r="G80" s="260"/>
      <c r="H80" s="242" t="s">
        <v>949</v>
      </c>
      <c r="I80" s="242" t="s">
        <v>950</v>
      </c>
      <c r="J80" s="242"/>
      <c r="K80" s="253"/>
    </row>
    <row r="81" spans="2:11" ht="15" customHeight="1">
      <c r="B81" s="262"/>
      <c r="C81" s="263" t="s">
        <v>951</v>
      </c>
      <c r="D81" s="263"/>
      <c r="E81" s="263"/>
      <c r="F81" s="264" t="s">
        <v>946</v>
      </c>
      <c r="G81" s="263"/>
      <c r="H81" s="263" t="s">
        <v>952</v>
      </c>
      <c r="I81" s="263" t="s">
        <v>942</v>
      </c>
      <c r="J81" s="263">
        <v>15</v>
      </c>
      <c r="K81" s="253"/>
    </row>
    <row r="82" spans="2:11" ht="15" customHeight="1">
      <c r="B82" s="262"/>
      <c r="C82" s="263" t="s">
        <v>953</v>
      </c>
      <c r="D82" s="263"/>
      <c r="E82" s="263"/>
      <c r="F82" s="264" t="s">
        <v>946</v>
      </c>
      <c r="G82" s="263"/>
      <c r="H82" s="263" t="s">
        <v>954</v>
      </c>
      <c r="I82" s="263" t="s">
        <v>942</v>
      </c>
      <c r="J82" s="263">
        <v>15</v>
      </c>
      <c r="K82" s="253"/>
    </row>
    <row r="83" spans="2:11" ht="15" customHeight="1">
      <c r="B83" s="262"/>
      <c r="C83" s="263" t="s">
        <v>955</v>
      </c>
      <c r="D83" s="263"/>
      <c r="E83" s="263"/>
      <c r="F83" s="264" t="s">
        <v>946</v>
      </c>
      <c r="G83" s="263"/>
      <c r="H83" s="263" t="s">
        <v>956</v>
      </c>
      <c r="I83" s="263" t="s">
        <v>942</v>
      </c>
      <c r="J83" s="263">
        <v>20</v>
      </c>
      <c r="K83" s="253"/>
    </row>
    <row r="84" spans="2:11" ht="15" customHeight="1">
      <c r="B84" s="262"/>
      <c r="C84" s="263" t="s">
        <v>957</v>
      </c>
      <c r="D84" s="263"/>
      <c r="E84" s="263"/>
      <c r="F84" s="264" t="s">
        <v>946</v>
      </c>
      <c r="G84" s="263"/>
      <c r="H84" s="263" t="s">
        <v>958</v>
      </c>
      <c r="I84" s="263" t="s">
        <v>942</v>
      </c>
      <c r="J84" s="263">
        <v>20</v>
      </c>
      <c r="K84" s="253"/>
    </row>
    <row r="85" spans="2:11" ht="15" customHeight="1">
      <c r="B85" s="262"/>
      <c r="C85" s="242" t="s">
        <v>959</v>
      </c>
      <c r="D85" s="242"/>
      <c r="E85" s="242"/>
      <c r="F85" s="261" t="s">
        <v>946</v>
      </c>
      <c r="G85" s="260"/>
      <c r="H85" s="242" t="s">
        <v>960</v>
      </c>
      <c r="I85" s="242" t="s">
        <v>942</v>
      </c>
      <c r="J85" s="242">
        <v>50</v>
      </c>
      <c r="K85" s="253"/>
    </row>
    <row r="86" spans="2:11" ht="15" customHeight="1">
      <c r="B86" s="262"/>
      <c r="C86" s="242" t="s">
        <v>961</v>
      </c>
      <c r="D86" s="242"/>
      <c r="E86" s="242"/>
      <c r="F86" s="261" t="s">
        <v>946</v>
      </c>
      <c r="G86" s="260"/>
      <c r="H86" s="242" t="s">
        <v>962</v>
      </c>
      <c r="I86" s="242" t="s">
        <v>942</v>
      </c>
      <c r="J86" s="242">
        <v>20</v>
      </c>
      <c r="K86" s="253"/>
    </row>
    <row r="87" spans="2:11" ht="15" customHeight="1">
      <c r="B87" s="262"/>
      <c r="C87" s="242" t="s">
        <v>963</v>
      </c>
      <c r="D87" s="242"/>
      <c r="E87" s="242"/>
      <c r="F87" s="261" t="s">
        <v>946</v>
      </c>
      <c r="G87" s="260"/>
      <c r="H87" s="242" t="s">
        <v>964</v>
      </c>
      <c r="I87" s="242" t="s">
        <v>942</v>
      </c>
      <c r="J87" s="242">
        <v>20</v>
      </c>
      <c r="K87" s="253"/>
    </row>
    <row r="88" spans="2:11" ht="15" customHeight="1">
      <c r="B88" s="262"/>
      <c r="C88" s="242" t="s">
        <v>965</v>
      </c>
      <c r="D88" s="242"/>
      <c r="E88" s="242"/>
      <c r="F88" s="261" t="s">
        <v>946</v>
      </c>
      <c r="G88" s="260"/>
      <c r="H88" s="242" t="s">
        <v>966</v>
      </c>
      <c r="I88" s="242" t="s">
        <v>942</v>
      </c>
      <c r="J88" s="242">
        <v>50</v>
      </c>
      <c r="K88" s="253"/>
    </row>
    <row r="89" spans="2:11" ht="15" customHeight="1">
      <c r="B89" s="262"/>
      <c r="C89" s="242" t="s">
        <v>967</v>
      </c>
      <c r="D89" s="242"/>
      <c r="E89" s="242"/>
      <c r="F89" s="261" t="s">
        <v>946</v>
      </c>
      <c r="G89" s="260"/>
      <c r="H89" s="242" t="s">
        <v>967</v>
      </c>
      <c r="I89" s="242" t="s">
        <v>942</v>
      </c>
      <c r="J89" s="242">
        <v>50</v>
      </c>
      <c r="K89" s="253"/>
    </row>
    <row r="90" spans="2:11" ht="15" customHeight="1">
      <c r="B90" s="262"/>
      <c r="C90" s="242" t="s">
        <v>122</v>
      </c>
      <c r="D90" s="242"/>
      <c r="E90" s="242"/>
      <c r="F90" s="261" t="s">
        <v>946</v>
      </c>
      <c r="G90" s="260"/>
      <c r="H90" s="242" t="s">
        <v>968</v>
      </c>
      <c r="I90" s="242" t="s">
        <v>942</v>
      </c>
      <c r="J90" s="242">
        <v>255</v>
      </c>
      <c r="K90" s="253"/>
    </row>
    <row r="91" spans="2:11" ht="15" customHeight="1">
      <c r="B91" s="262"/>
      <c r="C91" s="242" t="s">
        <v>969</v>
      </c>
      <c r="D91" s="242"/>
      <c r="E91" s="242"/>
      <c r="F91" s="261" t="s">
        <v>940</v>
      </c>
      <c r="G91" s="260"/>
      <c r="H91" s="242" t="s">
        <v>970</v>
      </c>
      <c r="I91" s="242" t="s">
        <v>971</v>
      </c>
      <c r="J91" s="242"/>
      <c r="K91" s="253"/>
    </row>
    <row r="92" spans="2:11" ht="15" customHeight="1">
      <c r="B92" s="262"/>
      <c r="C92" s="242" t="s">
        <v>972</v>
      </c>
      <c r="D92" s="242"/>
      <c r="E92" s="242"/>
      <c r="F92" s="261" t="s">
        <v>940</v>
      </c>
      <c r="G92" s="260"/>
      <c r="H92" s="242" t="s">
        <v>973</v>
      </c>
      <c r="I92" s="242" t="s">
        <v>974</v>
      </c>
      <c r="J92" s="242"/>
      <c r="K92" s="253"/>
    </row>
    <row r="93" spans="2:11" ht="15" customHeight="1">
      <c r="B93" s="262"/>
      <c r="C93" s="242" t="s">
        <v>975</v>
      </c>
      <c r="D93" s="242"/>
      <c r="E93" s="242"/>
      <c r="F93" s="261" t="s">
        <v>940</v>
      </c>
      <c r="G93" s="260"/>
      <c r="H93" s="242" t="s">
        <v>975</v>
      </c>
      <c r="I93" s="242" t="s">
        <v>974</v>
      </c>
      <c r="J93" s="242"/>
      <c r="K93" s="253"/>
    </row>
    <row r="94" spans="2:11" ht="15" customHeight="1">
      <c r="B94" s="262"/>
      <c r="C94" s="242" t="s">
        <v>37</v>
      </c>
      <c r="D94" s="242"/>
      <c r="E94" s="242"/>
      <c r="F94" s="261" t="s">
        <v>940</v>
      </c>
      <c r="G94" s="260"/>
      <c r="H94" s="242" t="s">
        <v>976</v>
      </c>
      <c r="I94" s="242" t="s">
        <v>974</v>
      </c>
      <c r="J94" s="242"/>
      <c r="K94" s="253"/>
    </row>
    <row r="95" spans="2:11" ht="15" customHeight="1">
      <c r="B95" s="262"/>
      <c r="C95" s="242" t="s">
        <v>47</v>
      </c>
      <c r="D95" s="242"/>
      <c r="E95" s="242"/>
      <c r="F95" s="261" t="s">
        <v>940</v>
      </c>
      <c r="G95" s="260"/>
      <c r="H95" s="242" t="s">
        <v>977</v>
      </c>
      <c r="I95" s="242" t="s">
        <v>974</v>
      </c>
      <c r="J95" s="242"/>
      <c r="K95" s="253"/>
    </row>
    <row r="96" spans="2:11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spans="2:11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spans="2:11" ht="18.75" customHeight="1"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2:11" ht="7.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51"/>
    </row>
    <row r="100" spans="2:11" ht="45" customHeight="1">
      <c r="B100" s="252"/>
      <c r="C100" s="358" t="s">
        <v>978</v>
      </c>
      <c r="D100" s="358"/>
      <c r="E100" s="358"/>
      <c r="F100" s="358"/>
      <c r="G100" s="358"/>
      <c r="H100" s="358"/>
      <c r="I100" s="358"/>
      <c r="J100" s="358"/>
      <c r="K100" s="253"/>
    </row>
    <row r="101" spans="2:11" ht="17.25" customHeight="1">
      <c r="B101" s="252"/>
      <c r="C101" s="254" t="s">
        <v>934</v>
      </c>
      <c r="D101" s="254"/>
      <c r="E101" s="254"/>
      <c r="F101" s="254" t="s">
        <v>935</v>
      </c>
      <c r="G101" s="255"/>
      <c r="H101" s="254" t="s">
        <v>117</v>
      </c>
      <c r="I101" s="254" t="s">
        <v>56</v>
      </c>
      <c r="J101" s="254" t="s">
        <v>936</v>
      </c>
      <c r="K101" s="253"/>
    </row>
    <row r="102" spans="2:11" ht="17.25" customHeight="1">
      <c r="B102" s="252"/>
      <c r="C102" s="256" t="s">
        <v>937</v>
      </c>
      <c r="D102" s="256"/>
      <c r="E102" s="256"/>
      <c r="F102" s="257" t="s">
        <v>938</v>
      </c>
      <c r="G102" s="258"/>
      <c r="H102" s="256"/>
      <c r="I102" s="256"/>
      <c r="J102" s="256" t="s">
        <v>939</v>
      </c>
      <c r="K102" s="253"/>
    </row>
    <row r="103" spans="2:11" ht="5.25" customHeight="1">
      <c r="B103" s="252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spans="2:11" ht="15" customHeight="1">
      <c r="B104" s="252"/>
      <c r="C104" s="242" t="s">
        <v>52</v>
      </c>
      <c r="D104" s="259"/>
      <c r="E104" s="259"/>
      <c r="F104" s="261" t="s">
        <v>940</v>
      </c>
      <c r="G104" s="270"/>
      <c r="H104" s="242" t="s">
        <v>979</v>
      </c>
      <c r="I104" s="242" t="s">
        <v>942</v>
      </c>
      <c r="J104" s="242">
        <v>20</v>
      </c>
      <c r="K104" s="253"/>
    </row>
    <row r="105" spans="2:11" ht="15" customHeight="1">
      <c r="B105" s="252"/>
      <c r="C105" s="242" t="s">
        <v>943</v>
      </c>
      <c r="D105" s="242"/>
      <c r="E105" s="242"/>
      <c r="F105" s="261" t="s">
        <v>940</v>
      </c>
      <c r="G105" s="242"/>
      <c r="H105" s="242" t="s">
        <v>979</v>
      </c>
      <c r="I105" s="242" t="s">
        <v>942</v>
      </c>
      <c r="J105" s="242">
        <v>120</v>
      </c>
      <c r="K105" s="253"/>
    </row>
    <row r="106" spans="2:11" ht="15" customHeight="1">
      <c r="B106" s="262"/>
      <c r="C106" s="242" t="s">
        <v>945</v>
      </c>
      <c r="D106" s="242"/>
      <c r="E106" s="242"/>
      <c r="F106" s="261" t="s">
        <v>946</v>
      </c>
      <c r="G106" s="242"/>
      <c r="H106" s="242" t="s">
        <v>979</v>
      </c>
      <c r="I106" s="242" t="s">
        <v>942</v>
      </c>
      <c r="J106" s="242">
        <v>50</v>
      </c>
      <c r="K106" s="253"/>
    </row>
    <row r="107" spans="2:11" ht="15" customHeight="1">
      <c r="B107" s="262"/>
      <c r="C107" s="242" t="s">
        <v>948</v>
      </c>
      <c r="D107" s="242"/>
      <c r="E107" s="242"/>
      <c r="F107" s="261" t="s">
        <v>940</v>
      </c>
      <c r="G107" s="242"/>
      <c r="H107" s="242" t="s">
        <v>979</v>
      </c>
      <c r="I107" s="242" t="s">
        <v>950</v>
      </c>
      <c r="J107" s="242"/>
      <c r="K107" s="253"/>
    </row>
    <row r="108" spans="2:11" ht="15" customHeight="1">
      <c r="B108" s="262"/>
      <c r="C108" s="242" t="s">
        <v>959</v>
      </c>
      <c r="D108" s="242"/>
      <c r="E108" s="242"/>
      <c r="F108" s="261" t="s">
        <v>946</v>
      </c>
      <c r="G108" s="242"/>
      <c r="H108" s="242" t="s">
        <v>979</v>
      </c>
      <c r="I108" s="242" t="s">
        <v>942</v>
      </c>
      <c r="J108" s="242">
        <v>50</v>
      </c>
      <c r="K108" s="253"/>
    </row>
    <row r="109" spans="2:11" ht="15" customHeight="1">
      <c r="B109" s="262"/>
      <c r="C109" s="242" t="s">
        <v>967</v>
      </c>
      <c r="D109" s="242"/>
      <c r="E109" s="242"/>
      <c r="F109" s="261" t="s">
        <v>946</v>
      </c>
      <c r="G109" s="242"/>
      <c r="H109" s="242" t="s">
        <v>979</v>
      </c>
      <c r="I109" s="242" t="s">
        <v>942</v>
      </c>
      <c r="J109" s="242">
        <v>50</v>
      </c>
      <c r="K109" s="253"/>
    </row>
    <row r="110" spans="2:11" ht="15" customHeight="1">
      <c r="B110" s="262"/>
      <c r="C110" s="242" t="s">
        <v>965</v>
      </c>
      <c r="D110" s="242"/>
      <c r="E110" s="242"/>
      <c r="F110" s="261" t="s">
        <v>946</v>
      </c>
      <c r="G110" s="242"/>
      <c r="H110" s="242" t="s">
        <v>979</v>
      </c>
      <c r="I110" s="242" t="s">
        <v>942</v>
      </c>
      <c r="J110" s="242">
        <v>50</v>
      </c>
      <c r="K110" s="253"/>
    </row>
    <row r="111" spans="2:11" ht="15" customHeight="1">
      <c r="B111" s="262"/>
      <c r="C111" s="242" t="s">
        <v>52</v>
      </c>
      <c r="D111" s="242"/>
      <c r="E111" s="242"/>
      <c r="F111" s="261" t="s">
        <v>940</v>
      </c>
      <c r="G111" s="242"/>
      <c r="H111" s="242" t="s">
        <v>980</v>
      </c>
      <c r="I111" s="242" t="s">
        <v>942</v>
      </c>
      <c r="J111" s="242">
        <v>20</v>
      </c>
      <c r="K111" s="253"/>
    </row>
    <row r="112" spans="2:11" ht="15" customHeight="1">
      <c r="B112" s="262"/>
      <c r="C112" s="242" t="s">
        <v>981</v>
      </c>
      <c r="D112" s="242"/>
      <c r="E112" s="242"/>
      <c r="F112" s="261" t="s">
        <v>940</v>
      </c>
      <c r="G112" s="242"/>
      <c r="H112" s="242" t="s">
        <v>982</v>
      </c>
      <c r="I112" s="242" t="s">
        <v>942</v>
      </c>
      <c r="J112" s="242">
        <v>120</v>
      </c>
      <c r="K112" s="253"/>
    </row>
    <row r="113" spans="2:11" ht="15" customHeight="1">
      <c r="B113" s="262"/>
      <c r="C113" s="242" t="s">
        <v>37</v>
      </c>
      <c r="D113" s="242"/>
      <c r="E113" s="242"/>
      <c r="F113" s="261" t="s">
        <v>940</v>
      </c>
      <c r="G113" s="242"/>
      <c r="H113" s="242" t="s">
        <v>983</v>
      </c>
      <c r="I113" s="242" t="s">
        <v>974</v>
      </c>
      <c r="J113" s="242"/>
      <c r="K113" s="253"/>
    </row>
    <row r="114" spans="2:11" ht="15" customHeight="1">
      <c r="B114" s="262"/>
      <c r="C114" s="242" t="s">
        <v>47</v>
      </c>
      <c r="D114" s="242"/>
      <c r="E114" s="242"/>
      <c r="F114" s="261" t="s">
        <v>940</v>
      </c>
      <c r="G114" s="242"/>
      <c r="H114" s="242" t="s">
        <v>984</v>
      </c>
      <c r="I114" s="242" t="s">
        <v>974</v>
      </c>
      <c r="J114" s="242"/>
      <c r="K114" s="253"/>
    </row>
    <row r="115" spans="2:11" ht="15" customHeight="1">
      <c r="B115" s="262"/>
      <c r="C115" s="242" t="s">
        <v>56</v>
      </c>
      <c r="D115" s="242"/>
      <c r="E115" s="242"/>
      <c r="F115" s="261" t="s">
        <v>940</v>
      </c>
      <c r="G115" s="242"/>
      <c r="H115" s="242" t="s">
        <v>985</v>
      </c>
      <c r="I115" s="242" t="s">
        <v>986</v>
      </c>
      <c r="J115" s="242"/>
      <c r="K115" s="253"/>
    </row>
    <row r="116" spans="2:11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spans="2:11" ht="18.75" customHeight="1">
      <c r="B117" s="272"/>
      <c r="C117" s="238"/>
      <c r="D117" s="238"/>
      <c r="E117" s="238"/>
      <c r="F117" s="273"/>
      <c r="G117" s="238"/>
      <c r="H117" s="238"/>
      <c r="I117" s="238"/>
      <c r="J117" s="238"/>
      <c r="K117" s="272"/>
    </row>
    <row r="118" spans="2:11" ht="18.75" customHeight="1"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2:11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spans="2:11" ht="45" customHeight="1">
      <c r="B120" s="277"/>
      <c r="C120" s="353" t="s">
        <v>987</v>
      </c>
      <c r="D120" s="353"/>
      <c r="E120" s="353"/>
      <c r="F120" s="353"/>
      <c r="G120" s="353"/>
      <c r="H120" s="353"/>
      <c r="I120" s="353"/>
      <c r="J120" s="353"/>
      <c r="K120" s="278"/>
    </row>
    <row r="121" spans="2:11" ht="17.25" customHeight="1">
      <c r="B121" s="279"/>
      <c r="C121" s="254" t="s">
        <v>934</v>
      </c>
      <c r="D121" s="254"/>
      <c r="E121" s="254"/>
      <c r="F121" s="254" t="s">
        <v>935</v>
      </c>
      <c r="G121" s="255"/>
      <c r="H121" s="254" t="s">
        <v>117</v>
      </c>
      <c r="I121" s="254" t="s">
        <v>56</v>
      </c>
      <c r="J121" s="254" t="s">
        <v>936</v>
      </c>
      <c r="K121" s="280"/>
    </row>
    <row r="122" spans="2:11" ht="17.25" customHeight="1">
      <c r="B122" s="279"/>
      <c r="C122" s="256" t="s">
        <v>937</v>
      </c>
      <c r="D122" s="256"/>
      <c r="E122" s="256"/>
      <c r="F122" s="257" t="s">
        <v>938</v>
      </c>
      <c r="G122" s="258"/>
      <c r="H122" s="256"/>
      <c r="I122" s="256"/>
      <c r="J122" s="256" t="s">
        <v>939</v>
      </c>
      <c r="K122" s="280"/>
    </row>
    <row r="123" spans="2:11" ht="5.25" customHeight="1">
      <c r="B123" s="281"/>
      <c r="C123" s="259"/>
      <c r="D123" s="259"/>
      <c r="E123" s="259"/>
      <c r="F123" s="259"/>
      <c r="G123" s="242"/>
      <c r="H123" s="259"/>
      <c r="I123" s="259"/>
      <c r="J123" s="259"/>
      <c r="K123" s="282"/>
    </row>
    <row r="124" spans="2:11" ht="15" customHeight="1">
      <c r="B124" s="281"/>
      <c r="C124" s="242" t="s">
        <v>943</v>
      </c>
      <c r="D124" s="259"/>
      <c r="E124" s="259"/>
      <c r="F124" s="261" t="s">
        <v>940</v>
      </c>
      <c r="G124" s="242"/>
      <c r="H124" s="242" t="s">
        <v>979</v>
      </c>
      <c r="I124" s="242" t="s">
        <v>942</v>
      </c>
      <c r="J124" s="242">
        <v>120</v>
      </c>
      <c r="K124" s="283"/>
    </row>
    <row r="125" spans="2:11" ht="15" customHeight="1">
      <c r="B125" s="281"/>
      <c r="C125" s="242" t="s">
        <v>988</v>
      </c>
      <c r="D125" s="242"/>
      <c r="E125" s="242"/>
      <c r="F125" s="261" t="s">
        <v>940</v>
      </c>
      <c r="G125" s="242"/>
      <c r="H125" s="242" t="s">
        <v>989</v>
      </c>
      <c r="I125" s="242" t="s">
        <v>942</v>
      </c>
      <c r="J125" s="242" t="s">
        <v>990</v>
      </c>
      <c r="K125" s="283"/>
    </row>
    <row r="126" spans="2:11" ht="15" customHeight="1">
      <c r="B126" s="281"/>
      <c r="C126" s="242" t="s">
        <v>889</v>
      </c>
      <c r="D126" s="242"/>
      <c r="E126" s="242"/>
      <c r="F126" s="261" t="s">
        <v>940</v>
      </c>
      <c r="G126" s="242"/>
      <c r="H126" s="242" t="s">
        <v>991</v>
      </c>
      <c r="I126" s="242" t="s">
        <v>942</v>
      </c>
      <c r="J126" s="242" t="s">
        <v>990</v>
      </c>
      <c r="K126" s="283"/>
    </row>
    <row r="127" spans="2:11" ht="15" customHeight="1">
      <c r="B127" s="281"/>
      <c r="C127" s="242" t="s">
        <v>951</v>
      </c>
      <c r="D127" s="242"/>
      <c r="E127" s="242"/>
      <c r="F127" s="261" t="s">
        <v>946</v>
      </c>
      <c r="G127" s="242"/>
      <c r="H127" s="242" t="s">
        <v>952</v>
      </c>
      <c r="I127" s="242" t="s">
        <v>942</v>
      </c>
      <c r="J127" s="242">
        <v>15</v>
      </c>
      <c r="K127" s="283"/>
    </row>
    <row r="128" spans="2:11" ht="15" customHeight="1">
      <c r="B128" s="281"/>
      <c r="C128" s="263" t="s">
        <v>953</v>
      </c>
      <c r="D128" s="263"/>
      <c r="E128" s="263"/>
      <c r="F128" s="264" t="s">
        <v>946</v>
      </c>
      <c r="G128" s="263"/>
      <c r="H128" s="263" t="s">
        <v>954</v>
      </c>
      <c r="I128" s="263" t="s">
        <v>942</v>
      </c>
      <c r="J128" s="263">
        <v>15</v>
      </c>
      <c r="K128" s="283"/>
    </row>
    <row r="129" spans="2:11" ht="15" customHeight="1">
      <c r="B129" s="281"/>
      <c r="C129" s="263" t="s">
        <v>955</v>
      </c>
      <c r="D129" s="263"/>
      <c r="E129" s="263"/>
      <c r="F129" s="264" t="s">
        <v>946</v>
      </c>
      <c r="G129" s="263"/>
      <c r="H129" s="263" t="s">
        <v>956</v>
      </c>
      <c r="I129" s="263" t="s">
        <v>942</v>
      </c>
      <c r="J129" s="263">
        <v>20</v>
      </c>
      <c r="K129" s="283"/>
    </row>
    <row r="130" spans="2:11" ht="15" customHeight="1">
      <c r="B130" s="281"/>
      <c r="C130" s="263" t="s">
        <v>957</v>
      </c>
      <c r="D130" s="263"/>
      <c r="E130" s="263"/>
      <c r="F130" s="264" t="s">
        <v>946</v>
      </c>
      <c r="G130" s="263"/>
      <c r="H130" s="263" t="s">
        <v>958</v>
      </c>
      <c r="I130" s="263" t="s">
        <v>942</v>
      </c>
      <c r="J130" s="263">
        <v>20</v>
      </c>
      <c r="K130" s="283"/>
    </row>
    <row r="131" spans="2:11" ht="15" customHeight="1">
      <c r="B131" s="281"/>
      <c r="C131" s="242" t="s">
        <v>945</v>
      </c>
      <c r="D131" s="242"/>
      <c r="E131" s="242"/>
      <c r="F131" s="261" t="s">
        <v>946</v>
      </c>
      <c r="G131" s="242"/>
      <c r="H131" s="242" t="s">
        <v>979</v>
      </c>
      <c r="I131" s="242" t="s">
        <v>942</v>
      </c>
      <c r="J131" s="242">
        <v>50</v>
      </c>
      <c r="K131" s="283"/>
    </row>
    <row r="132" spans="2:11" ht="15" customHeight="1">
      <c r="B132" s="281"/>
      <c r="C132" s="242" t="s">
        <v>959</v>
      </c>
      <c r="D132" s="242"/>
      <c r="E132" s="242"/>
      <c r="F132" s="261" t="s">
        <v>946</v>
      </c>
      <c r="G132" s="242"/>
      <c r="H132" s="242" t="s">
        <v>979</v>
      </c>
      <c r="I132" s="242" t="s">
        <v>942</v>
      </c>
      <c r="J132" s="242">
        <v>50</v>
      </c>
      <c r="K132" s="283"/>
    </row>
    <row r="133" spans="2:11" ht="15" customHeight="1">
      <c r="B133" s="281"/>
      <c r="C133" s="242" t="s">
        <v>965</v>
      </c>
      <c r="D133" s="242"/>
      <c r="E133" s="242"/>
      <c r="F133" s="261" t="s">
        <v>946</v>
      </c>
      <c r="G133" s="242"/>
      <c r="H133" s="242" t="s">
        <v>979</v>
      </c>
      <c r="I133" s="242" t="s">
        <v>942</v>
      </c>
      <c r="J133" s="242">
        <v>50</v>
      </c>
      <c r="K133" s="283"/>
    </row>
    <row r="134" spans="2:11" ht="15" customHeight="1">
      <c r="B134" s="281"/>
      <c r="C134" s="242" t="s">
        <v>967</v>
      </c>
      <c r="D134" s="242"/>
      <c r="E134" s="242"/>
      <c r="F134" s="261" t="s">
        <v>946</v>
      </c>
      <c r="G134" s="242"/>
      <c r="H134" s="242" t="s">
        <v>979</v>
      </c>
      <c r="I134" s="242" t="s">
        <v>942</v>
      </c>
      <c r="J134" s="242">
        <v>50</v>
      </c>
      <c r="K134" s="283"/>
    </row>
    <row r="135" spans="2:11" ht="15" customHeight="1">
      <c r="B135" s="281"/>
      <c r="C135" s="242" t="s">
        <v>122</v>
      </c>
      <c r="D135" s="242"/>
      <c r="E135" s="242"/>
      <c r="F135" s="261" t="s">
        <v>946</v>
      </c>
      <c r="G135" s="242"/>
      <c r="H135" s="242" t="s">
        <v>992</v>
      </c>
      <c r="I135" s="242" t="s">
        <v>942</v>
      </c>
      <c r="J135" s="242">
        <v>255</v>
      </c>
      <c r="K135" s="283"/>
    </row>
    <row r="136" spans="2:11" ht="15" customHeight="1">
      <c r="B136" s="281"/>
      <c r="C136" s="242" t="s">
        <v>969</v>
      </c>
      <c r="D136" s="242"/>
      <c r="E136" s="242"/>
      <c r="F136" s="261" t="s">
        <v>940</v>
      </c>
      <c r="G136" s="242"/>
      <c r="H136" s="242" t="s">
        <v>993</v>
      </c>
      <c r="I136" s="242" t="s">
        <v>971</v>
      </c>
      <c r="J136" s="242"/>
      <c r="K136" s="283"/>
    </row>
    <row r="137" spans="2:11" ht="15" customHeight="1">
      <c r="B137" s="281"/>
      <c r="C137" s="242" t="s">
        <v>972</v>
      </c>
      <c r="D137" s="242"/>
      <c r="E137" s="242"/>
      <c r="F137" s="261" t="s">
        <v>940</v>
      </c>
      <c r="G137" s="242"/>
      <c r="H137" s="242" t="s">
        <v>994</v>
      </c>
      <c r="I137" s="242" t="s">
        <v>974</v>
      </c>
      <c r="J137" s="242"/>
      <c r="K137" s="283"/>
    </row>
    <row r="138" spans="2:11" ht="15" customHeight="1">
      <c r="B138" s="281"/>
      <c r="C138" s="242" t="s">
        <v>975</v>
      </c>
      <c r="D138" s="242"/>
      <c r="E138" s="242"/>
      <c r="F138" s="261" t="s">
        <v>940</v>
      </c>
      <c r="G138" s="242"/>
      <c r="H138" s="242" t="s">
        <v>975</v>
      </c>
      <c r="I138" s="242" t="s">
        <v>974</v>
      </c>
      <c r="J138" s="242"/>
      <c r="K138" s="283"/>
    </row>
    <row r="139" spans="2:11" ht="15" customHeight="1">
      <c r="B139" s="281"/>
      <c r="C139" s="242" t="s">
        <v>37</v>
      </c>
      <c r="D139" s="242"/>
      <c r="E139" s="242"/>
      <c r="F139" s="261" t="s">
        <v>940</v>
      </c>
      <c r="G139" s="242"/>
      <c r="H139" s="242" t="s">
        <v>995</v>
      </c>
      <c r="I139" s="242" t="s">
        <v>974</v>
      </c>
      <c r="J139" s="242"/>
      <c r="K139" s="283"/>
    </row>
    <row r="140" spans="2:11" ht="15" customHeight="1">
      <c r="B140" s="281"/>
      <c r="C140" s="242" t="s">
        <v>996</v>
      </c>
      <c r="D140" s="242"/>
      <c r="E140" s="242"/>
      <c r="F140" s="261" t="s">
        <v>940</v>
      </c>
      <c r="G140" s="242"/>
      <c r="H140" s="242" t="s">
        <v>997</v>
      </c>
      <c r="I140" s="242" t="s">
        <v>974</v>
      </c>
      <c r="J140" s="242"/>
      <c r="K140" s="283"/>
    </row>
    <row r="141" spans="2:1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spans="2:11" ht="18.75" customHeight="1">
      <c r="B142" s="238"/>
      <c r="C142" s="238"/>
      <c r="D142" s="238"/>
      <c r="E142" s="238"/>
      <c r="F142" s="273"/>
      <c r="G142" s="238"/>
      <c r="H142" s="238"/>
      <c r="I142" s="238"/>
      <c r="J142" s="238"/>
      <c r="K142" s="238"/>
    </row>
    <row r="143" spans="2:11" ht="18.75" customHeight="1">
      <c r="B143" s="248"/>
      <c r="C143" s="248"/>
      <c r="D143" s="248"/>
      <c r="E143" s="248"/>
      <c r="F143" s="248"/>
      <c r="G143" s="248"/>
      <c r="H143" s="248"/>
      <c r="I143" s="248"/>
      <c r="J143" s="248"/>
      <c r="K143" s="248"/>
    </row>
    <row r="144" spans="2:11" ht="7.5" customHeight="1">
      <c r="B144" s="249"/>
      <c r="C144" s="250"/>
      <c r="D144" s="250"/>
      <c r="E144" s="250"/>
      <c r="F144" s="250"/>
      <c r="G144" s="250"/>
      <c r="H144" s="250"/>
      <c r="I144" s="250"/>
      <c r="J144" s="250"/>
      <c r="K144" s="251"/>
    </row>
    <row r="145" spans="2:11" ht="45" customHeight="1">
      <c r="B145" s="252"/>
      <c r="C145" s="358" t="s">
        <v>998</v>
      </c>
      <c r="D145" s="358"/>
      <c r="E145" s="358"/>
      <c r="F145" s="358"/>
      <c r="G145" s="358"/>
      <c r="H145" s="358"/>
      <c r="I145" s="358"/>
      <c r="J145" s="358"/>
      <c r="K145" s="253"/>
    </row>
    <row r="146" spans="2:11" ht="17.25" customHeight="1">
      <c r="B146" s="252"/>
      <c r="C146" s="254" t="s">
        <v>934</v>
      </c>
      <c r="D146" s="254"/>
      <c r="E146" s="254"/>
      <c r="F146" s="254" t="s">
        <v>935</v>
      </c>
      <c r="G146" s="255"/>
      <c r="H146" s="254" t="s">
        <v>117</v>
      </c>
      <c r="I146" s="254" t="s">
        <v>56</v>
      </c>
      <c r="J146" s="254" t="s">
        <v>936</v>
      </c>
      <c r="K146" s="253"/>
    </row>
    <row r="147" spans="2:11" ht="17.25" customHeight="1">
      <c r="B147" s="252"/>
      <c r="C147" s="256" t="s">
        <v>937</v>
      </c>
      <c r="D147" s="256"/>
      <c r="E147" s="256"/>
      <c r="F147" s="257" t="s">
        <v>938</v>
      </c>
      <c r="G147" s="258"/>
      <c r="H147" s="256"/>
      <c r="I147" s="256"/>
      <c r="J147" s="256" t="s">
        <v>939</v>
      </c>
      <c r="K147" s="253"/>
    </row>
    <row r="148" spans="2:11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spans="2:11" ht="15" customHeight="1">
      <c r="B149" s="262"/>
      <c r="C149" s="287" t="s">
        <v>943</v>
      </c>
      <c r="D149" s="242"/>
      <c r="E149" s="242"/>
      <c r="F149" s="288" t="s">
        <v>940</v>
      </c>
      <c r="G149" s="242"/>
      <c r="H149" s="287" t="s">
        <v>979</v>
      </c>
      <c r="I149" s="287" t="s">
        <v>942</v>
      </c>
      <c r="J149" s="287">
        <v>120</v>
      </c>
      <c r="K149" s="283"/>
    </row>
    <row r="150" spans="2:11" ht="15" customHeight="1">
      <c r="B150" s="262"/>
      <c r="C150" s="287" t="s">
        <v>988</v>
      </c>
      <c r="D150" s="242"/>
      <c r="E150" s="242"/>
      <c r="F150" s="288" t="s">
        <v>940</v>
      </c>
      <c r="G150" s="242"/>
      <c r="H150" s="287" t="s">
        <v>999</v>
      </c>
      <c r="I150" s="287" t="s">
        <v>942</v>
      </c>
      <c r="J150" s="287" t="s">
        <v>990</v>
      </c>
      <c r="K150" s="283"/>
    </row>
    <row r="151" spans="2:11" ht="15" customHeight="1">
      <c r="B151" s="262"/>
      <c r="C151" s="287" t="s">
        <v>889</v>
      </c>
      <c r="D151" s="242"/>
      <c r="E151" s="242"/>
      <c r="F151" s="288" t="s">
        <v>940</v>
      </c>
      <c r="G151" s="242"/>
      <c r="H151" s="287" t="s">
        <v>1000</v>
      </c>
      <c r="I151" s="287" t="s">
        <v>942</v>
      </c>
      <c r="J151" s="287" t="s">
        <v>990</v>
      </c>
      <c r="K151" s="283"/>
    </row>
    <row r="152" spans="2:11" ht="15" customHeight="1">
      <c r="B152" s="262"/>
      <c r="C152" s="287" t="s">
        <v>945</v>
      </c>
      <c r="D152" s="242"/>
      <c r="E152" s="242"/>
      <c r="F152" s="288" t="s">
        <v>946</v>
      </c>
      <c r="G152" s="242"/>
      <c r="H152" s="287" t="s">
        <v>979</v>
      </c>
      <c r="I152" s="287" t="s">
        <v>942</v>
      </c>
      <c r="J152" s="287">
        <v>50</v>
      </c>
      <c r="K152" s="283"/>
    </row>
    <row r="153" spans="2:11" ht="15" customHeight="1">
      <c r="B153" s="262"/>
      <c r="C153" s="287" t="s">
        <v>948</v>
      </c>
      <c r="D153" s="242"/>
      <c r="E153" s="242"/>
      <c r="F153" s="288" t="s">
        <v>940</v>
      </c>
      <c r="G153" s="242"/>
      <c r="H153" s="287" t="s">
        <v>979</v>
      </c>
      <c r="I153" s="287" t="s">
        <v>950</v>
      </c>
      <c r="J153" s="287"/>
      <c r="K153" s="283"/>
    </row>
    <row r="154" spans="2:11" ht="15" customHeight="1">
      <c r="B154" s="262"/>
      <c r="C154" s="287" t="s">
        <v>959</v>
      </c>
      <c r="D154" s="242"/>
      <c r="E154" s="242"/>
      <c r="F154" s="288" t="s">
        <v>946</v>
      </c>
      <c r="G154" s="242"/>
      <c r="H154" s="287" t="s">
        <v>979</v>
      </c>
      <c r="I154" s="287" t="s">
        <v>942</v>
      </c>
      <c r="J154" s="287">
        <v>50</v>
      </c>
      <c r="K154" s="283"/>
    </row>
    <row r="155" spans="2:11" ht="15" customHeight="1">
      <c r="B155" s="262"/>
      <c r="C155" s="287" t="s">
        <v>967</v>
      </c>
      <c r="D155" s="242"/>
      <c r="E155" s="242"/>
      <c r="F155" s="288" t="s">
        <v>946</v>
      </c>
      <c r="G155" s="242"/>
      <c r="H155" s="287" t="s">
        <v>979</v>
      </c>
      <c r="I155" s="287" t="s">
        <v>942</v>
      </c>
      <c r="J155" s="287">
        <v>50</v>
      </c>
      <c r="K155" s="283"/>
    </row>
    <row r="156" spans="2:11" ht="15" customHeight="1">
      <c r="B156" s="262"/>
      <c r="C156" s="287" t="s">
        <v>965</v>
      </c>
      <c r="D156" s="242"/>
      <c r="E156" s="242"/>
      <c r="F156" s="288" t="s">
        <v>946</v>
      </c>
      <c r="G156" s="242"/>
      <c r="H156" s="287" t="s">
        <v>979</v>
      </c>
      <c r="I156" s="287" t="s">
        <v>942</v>
      </c>
      <c r="J156" s="287">
        <v>50</v>
      </c>
      <c r="K156" s="283"/>
    </row>
    <row r="157" spans="2:11" ht="15" customHeight="1">
      <c r="B157" s="262"/>
      <c r="C157" s="287" t="s">
        <v>93</v>
      </c>
      <c r="D157" s="242"/>
      <c r="E157" s="242"/>
      <c r="F157" s="288" t="s">
        <v>940</v>
      </c>
      <c r="G157" s="242"/>
      <c r="H157" s="287" t="s">
        <v>1001</v>
      </c>
      <c r="I157" s="287" t="s">
        <v>942</v>
      </c>
      <c r="J157" s="287" t="s">
        <v>1002</v>
      </c>
      <c r="K157" s="283"/>
    </row>
    <row r="158" spans="2:11" ht="15" customHeight="1">
      <c r="B158" s="262"/>
      <c r="C158" s="287" t="s">
        <v>1003</v>
      </c>
      <c r="D158" s="242"/>
      <c r="E158" s="242"/>
      <c r="F158" s="288" t="s">
        <v>940</v>
      </c>
      <c r="G158" s="242"/>
      <c r="H158" s="287" t="s">
        <v>1004</v>
      </c>
      <c r="I158" s="287" t="s">
        <v>974</v>
      </c>
      <c r="J158" s="287"/>
      <c r="K158" s="283"/>
    </row>
    <row r="159" spans="2:11" ht="15" customHeight="1">
      <c r="B159" s="289"/>
      <c r="C159" s="271"/>
      <c r="D159" s="271"/>
      <c r="E159" s="271"/>
      <c r="F159" s="271"/>
      <c r="G159" s="271"/>
      <c r="H159" s="271"/>
      <c r="I159" s="271"/>
      <c r="J159" s="271"/>
      <c r="K159" s="290"/>
    </row>
    <row r="160" spans="2:11" ht="18.75" customHeight="1">
      <c r="B160" s="238"/>
      <c r="C160" s="242"/>
      <c r="D160" s="242"/>
      <c r="E160" s="242"/>
      <c r="F160" s="261"/>
      <c r="G160" s="242"/>
      <c r="H160" s="242"/>
      <c r="I160" s="242"/>
      <c r="J160" s="242"/>
      <c r="K160" s="238"/>
    </row>
    <row r="161" spans="2:11" ht="18.75" customHeight="1">
      <c r="B161" s="248"/>
      <c r="C161" s="248"/>
      <c r="D161" s="248"/>
      <c r="E161" s="248"/>
      <c r="F161" s="248"/>
      <c r="G161" s="248"/>
      <c r="H161" s="248"/>
      <c r="I161" s="248"/>
      <c r="J161" s="248"/>
      <c r="K161" s="248"/>
    </row>
    <row r="162" spans="2:11" ht="7.5" customHeight="1">
      <c r="B162" s="230"/>
      <c r="C162" s="231"/>
      <c r="D162" s="231"/>
      <c r="E162" s="231"/>
      <c r="F162" s="231"/>
      <c r="G162" s="231"/>
      <c r="H162" s="231"/>
      <c r="I162" s="231"/>
      <c r="J162" s="231"/>
      <c r="K162" s="232"/>
    </row>
    <row r="163" spans="2:11" ht="45" customHeight="1">
      <c r="B163" s="233"/>
      <c r="C163" s="353" t="s">
        <v>1005</v>
      </c>
      <c r="D163" s="353"/>
      <c r="E163" s="353"/>
      <c r="F163" s="353"/>
      <c r="G163" s="353"/>
      <c r="H163" s="353"/>
      <c r="I163" s="353"/>
      <c r="J163" s="353"/>
      <c r="K163" s="234"/>
    </row>
    <row r="164" spans="2:11" ht="17.25" customHeight="1">
      <c r="B164" s="233"/>
      <c r="C164" s="254" t="s">
        <v>934</v>
      </c>
      <c r="D164" s="254"/>
      <c r="E164" s="254"/>
      <c r="F164" s="254" t="s">
        <v>935</v>
      </c>
      <c r="G164" s="291"/>
      <c r="H164" s="292" t="s">
        <v>117</v>
      </c>
      <c r="I164" s="292" t="s">
        <v>56</v>
      </c>
      <c r="J164" s="254" t="s">
        <v>936</v>
      </c>
      <c r="K164" s="234"/>
    </row>
    <row r="165" spans="2:11" ht="17.25" customHeight="1">
      <c r="B165" s="235"/>
      <c r="C165" s="256" t="s">
        <v>937</v>
      </c>
      <c r="D165" s="256"/>
      <c r="E165" s="256"/>
      <c r="F165" s="257" t="s">
        <v>938</v>
      </c>
      <c r="G165" s="293"/>
      <c r="H165" s="294"/>
      <c r="I165" s="294"/>
      <c r="J165" s="256" t="s">
        <v>939</v>
      </c>
      <c r="K165" s="236"/>
    </row>
    <row r="166" spans="2:11" ht="5.25" customHeight="1">
      <c r="B166" s="262"/>
      <c r="C166" s="259"/>
      <c r="D166" s="259"/>
      <c r="E166" s="259"/>
      <c r="F166" s="259"/>
      <c r="G166" s="260"/>
      <c r="H166" s="259"/>
      <c r="I166" s="259"/>
      <c r="J166" s="259"/>
      <c r="K166" s="283"/>
    </row>
    <row r="167" spans="2:11" ht="15" customHeight="1">
      <c r="B167" s="262"/>
      <c r="C167" s="242" t="s">
        <v>943</v>
      </c>
      <c r="D167" s="242"/>
      <c r="E167" s="242"/>
      <c r="F167" s="261" t="s">
        <v>940</v>
      </c>
      <c r="G167" s="242"/>
      <c r="H167" s="242" t="s">
        <v>979</v>
      </c>
      <c r="I167" s="242" t="s">
        <v>942</v>
      </c>
      <c r="J167" s="242">
        <v>120</v>
      </c>
      <c r="K167" s="283"/>
    </row>
    <row r="168" spans="2:11" ht="15" customHeight="1">
      <c r="B168" s="262"/>
      <c r="C168" s="242" t="s">
        <v>988</v>
      </c>
      <c r="D168" s="242"/>
      <c r="E168" s="242"/>
      <c r="F168" s="261" t="s">
        <v>940</v>
      </c>
      <c r="G168" s="242"/>
      <c r="H168" s="242" t="s">
        <v>989</v>
      </c>
      <c r="I168" s="242" t="s">
        <v>942</v>
      </c>
      <c r="J168" s="242" t="s">
        <v>990</v>
      </c>
      <c r="K168" s="283"/>
    </row>
    <row r="169" spans="2:11" ht="15" customHeight="1">
      <c r="B169" s="262"/>
      <c r="C169" s="242" t="s">
        <v>889</v>
      </c>
      <c r="D169" s="242"/>
      <c r="E169" s="242"/>
      <c r="F169" s="261" t="s">
        <v>940</v>
      </c>
      <c r="G169" s="242"/>
      <c r="H169" s="242" t="s">
        <v>1006</v>
      </c>
      <c r="I169" s="242" t="s">
        <v>942</v>
      </c>
      <c r="J169" s="242" t="s">
        <v>990</v>
      </c>
      <c r="K169" s="283"/>
    </row>
    <row r="170" spans="2:11" ht="15" customHeight="1">
      <c r="B170" s="262"/>
      <c r="C170" s="242" t="s">
        <v>945</v>
      </c>
      <c r="D170" s="242"/>
      <c r="E170" s="242"/>
      <c r="F170" s="261" t="s">
        <v>946</v>
      </c>
      <c r="G170" s="242"/>
      <c r="H170" s="242" t="s">
        <v>1006</v>
      </c>
      <c r="I170" s="242" t="s">
        <v>942</v>
      </c>
      <c r="J170" s="242">
        <v>50</v>
      </c>
      <c r="K170" s="283"/>
    </row>
    <row r="171" spans="2:11" ht="15" customHeight="1">
      <c r="B171" s="262"/>
      <c r="C171" s="242" t="s">
        <v>948</v>
      </c>
      <c r="D171" s="242"/>
      <c r="E171" s="242"/>
      <c r="F171" s="261" t="s">
        <v>940</v>
      </c>
      <c r="G171" s="242"/>
      <c r="H171" s="242" t="s">
        <v>1006</v>
      </c>
      <c r="I171" s="242" t="s">
        <v>950</v>
      </c>
      <c r="J171" s="242"/>
      <c r="K171" s="283"/>
    </row>
    <row r="172" spans="2:11" ht="15" customHeight="1">
      <c r="B172" s="262"/>
      <c r="C172" s="242" t="s">
        <v>959</v>
      </c>
      <c r="D172" s="242"/>
      <c r="E172" s="242"/>
      <c r="F172" s="261" t="s">
        <v>946</v>
      </c>
      <c r="G172" s="242"/>
      <c r="H172" s="242" t="s">
        <v>1006</v>
      </c>
      <c r="I172" s="242" t="s">
        <v>942</v>
      </c>
      <c r="J172" s="242">
        <v>50</v>
      </c>
      <c r="K172" s="283"/>
    </row>
    <row r="173" spans="2:11" ht="15" customHeight="1">
      <c r="B173" s="262"/>
      <c r="C173" s="242" t="s">
        <v>967</v>
      </c>
      <c r="D173" s="242"/>
      <c r="E173" s="242"/>
      <c r="F173" s="261" t="s">
        <v>946</v>
      </c>
      <c r="G173" s="242"/>
      <c r="H173" s="242" t="s">
        <v>1006</v>
      </c>
      <c r="I173" s="242" t="s">
        <v>942</v>
      </c>
      <c r="J173" s="242">
        <v>50</v>
      </c>
      <c r="K173" s="283"/>
    </row>
    <row r="174" spans="2:11" ht="15" customHeight="1">
      <c r="B174" s="262"/>
      <c r="C174" s="242" t="s">
        <v>965</v>
      </c>
      <c r="D174" s="242"/>
      <c r="E174" s="242"/>
      <c r="F174" s="261" t="s">
        <v>946</v>
      </c>
      <c r="G174" s="242"/>
      <c r="H174" s="242" t="s">
        <v>1006</v>
      </c>
      <c r="I174" s="242" t="s">
        <v>942</v>
      </c>
      <c r="J174" s="242">
        <v>50</v>
      </c>
      <c r="K174" s="283"/>
    </row>
    <row r="175" spans="2:11" ht="15" customHeight="1">
      <c r="B175" s="262"/>
      <c r="C175" s="242" t="s">
        <v>116</v>
      </c>
      <c r="D175" s="242"/>
      <c r="E175" s="242"/>
      <c r="F175" s="261" t="s">
        <v>940</v>
      </c>
      <c r="G175" s="242"/>
      <c r="H175" s="242" t="s">
        <v>1007</v>
      </c>
      <c r="I175" s="242" t="s">
        <v>1008</v>
      </c>
      <c r="J175" s="242"/>
      <c r="K175" s="283"/>
    </row>
    <row r="176" spans="2:11" ht="15" customHeight="1">
      <c r="B176" s="262"/>
      <c r="C176" s="242" t="s">
        <v>56</v>
      </c>
      <c r="D176" s="242"/>
      <c r="E176" s="242"/>
      <c r="F176" s="261" t="s">
        <v>940</v>
      </c>
      <c r="G176" s="242"/>
      <c r="H176" s="242" t="s">
        <v>1009</v>
      </c>
      <c r="I176" s="242" t="s">
        <v>1010</v>
      </c>
      <c r="J176" s="242">
        <v>1</v>
      </c>
      <c r="K176" s="283"/>
    </row>
    <row r="177" spans="2:11" ht="15" customHeight="1">
      <c r="B177" s="262"/>
      <c r="C177" s="242" t="s">
        <v>52</v>
      </c>
      <c r="D177" s="242"/>
      <c r="E177" s="242"/>
      <c r="F177" s="261" t="s">
        <v>940</v>
      </c>
      <c r="G177" s="242"/>
      <c r="H177" s="242" t="s">
        <v>1011</v>
      </c>
      <c r="I177" s="242" t="s">
        <v>942</v>
      </c>
      <c r="J177" s="242">
        <v>20</v>
      </c>
      <c r="K177" s="283"/>
    </row>
    <row r="178" spans="2:11" ht="15" customHeight="1">
      <c r="B178" s="262"/>
      <c r="C178" s="242" t="s">
        <v>117</v>
      </c>
      <c r="D178" s="242"/>
      <c r="E178" s="242"/>
      <c r="F178" s="261" t="s">
        <v>940</v>
      </c>
      <c r="G178" s="242"/>
      <c r="H178" s="242" t="s">
        <v>1012</v>
      </c>
      <c r="I178" s="242" t="s">
        <v>942</v>
      </c>
      <c r="J178" s="242">
        <v>255</v>
      </c>
      <c r="K178" s="283"/>
    </row>
    <row r="179" spans="2:11" ht="15" customHeight="1">
      <c r="B179" s="262"/>
      <c r="C179" s="242" t="s">
        <v>118</v>
      </c>
      <c r="D179" s="242"/>
      <c r="E179" s="242"/>
      <c r="F179" s="261" t="s">
        <v>940</v>
      </c>
      <c r="G179" s="242"/>
      <c r="H179" s="242" t="s">
        <v>905</v>
      </c>
      <c r="I179" s="242" t="s">
        <v>942</v>
      </c>
      <c r="J179" s="242">
        <v>10</v>
      </c>
      <c r="K179" s="283"/>
    </row>
    <row r="180" spans="2:11" ht="15" customHeight="1">
      <c r="B180" s="262"/>
      <c r="C180" s="242" t="s">
        <v>119</v>
      </c>
      <c r="D180" s="242"/>
      <c r="E180" s="242"/>
      <c r="F180" s="261" t="s">
        <v>940</v>
      </c>
      <c r="G180" s="242"/>
      <c r="H180" s="242" t="s">
        <v>1013</v>
      </c>
      <c r="I180" s="242" t="s">
        <v>974</v>
      </c>
      <c r="J180" s="242"/>
      <c r="K180" s="283"/>
    </row>
    <row r="181" spans="2:11" ht="15" customHeight="1">
      <c r="B181" s="262"/>
      <c r="C181" s="242" t="s">
        <v>1014</v>
      </c>
      <c r="D181" s="242"/>
      <c r="E181" s="242"/>
      <c r="F181" s="261" t="s">
        <v>940</v>
      </c>
      <c r="G181" s="242"/>
      <c r="H181" s="242" t="s">
        <v>1015</v>
      </c>
      <c r="I181" s="242" t="s">
        <v>974</v>
      </c>
      <c r="J181" s="242"/>
      <c r="K181" s="283"/>
    </row>
    <row r="182" spans="2:11" ht="15" customHeight="1">
      <c r="B182" s="262"/>
      <c r="C182" s="242" t="s">
        <v>1003</v>
      </c>
      <c r="D182" s="242"/>
      <c r="E182" s="242"/>
      <c r="F182" s="261" t="s">
        <v>940</v>
      </c>
      <c r="G182" s="242"/>
      <c r="H182" s="242" t="s">
        <v>1016</v>
      </c>
      <c r="I182" s="242" t="s">
        <v>974</v>
      </c>
      <c r="J182" s="242"/>
      <c r="K182" s="283"/>
    </row>
    <row r="183" spans="2:11" ht="15" customHeight="1">
      <c r="B183" s="262"/>
      <c r="C183" s="242" t="s">
        <v>121</v>
      </c>
      <c r="D183" s="242"/>
      <c r="E183" s="242"/>
      <c r="F183" s="261" t="s">
        <v>946</v>
      </c>
      <c r="G183" s="242"/>
      <c r="H183" s="242" t="s">
        <v>1017</v>
      </c>
      <c r="I183" s="242" t="s">
        <v>942</v>
      </c>
      <c r="J183" s="242">
        <v>50</v>
      </c>
      <c r="K183" s="283"/>
    </row>
    <row r="184" spans="2:11" ht="15" customHeight="1">
      <c r="B184" s="262"/>
      <c r="C184" s="242" t="s">
        <v>1018</v>
      </c>
      <c r="D184" s="242"/>
      <c r="E184" s="242"/>
      <c r="F184" s="261" t="s">
        <v>946</v>
      </c>
      <c r="G184" s="242"/>
      <c r="H184" s="242" t="s">
        <v>1019</v>
      </c>
      <c r="I184" s="242" t="s">
        <v>1020</v>
      </c>
      <c r="J184" s="242"/>
      <c r="K184" s="283"/>
    </row>
    <row r="185" spans="2:11" ht="15" customHeight="1">
      <c r="B185" s="262"/>
      <c r="C185" s="242" t="s">
        <v>1021</v>
      </c>
      <c r="D185" s="242"/>
      <c r="E185" s="242"/>
      <c r="F185" s="261" t="s">
        <v>946</v>
      </c>
      <c r="G185" s="242"/>
      <c r="H185" s="242" t="s">
        <v>1022</v>
      </c>
      <c r="I185" s="242" t="s">
        <v>1020</v>
      </c>
      <c r="J185" s="242"/>
      <c r="K185" s="283"/>
    </row>
    <row r="186" spans="2:11" ht="15" customHeight="1">
      <c r="B186" s="262"/>
      <c r="C186" s="242" t="s">
        <v>1023</v>
      </c>
      <c r="D186" s="242"/>
      <c r="E186" s="242"/>
      <c r="F186" s="261" t="s">
        <v>946</v>
      </c>
      <c r="G186" s="242"/>
      <c r="H186" s="242" t="s">
        <v>1024</v>
      </c>
      <c r="I186" s="242" t="s">
        <v>1020</v>
      </c>
      <c r="J186" s="242"/>
      <c r="K186" s="283"/>
    </row>
    <row r="187" spans="2:11" ht="15" customHeight="1">
      <c r="B187" s="262"/>
      <c r="C187" s="295" t="s">
        <v>1025</v>
      </c>
      <c r="D187" s="242"/>
      <c r="E187" s="242"/>
      <c r="F187" s="261" t="s">
        <v>946</v>
      </c>
      <c r="G187" s="242"/>
      <c r="H187" s="242" t="s">
        <v>1026</v>
      </c>
      <c r="I187" s="242" t="s">
        <v>1027</v>
      </c>
      <c r="J187" s="296" t="s">
        <v>1028</v>
      </c>
      <c r="K187" s="283"/>
    </row>
    <row r="188" spans="2:11" ht="15" customHeight="1">
      <c r="B188" s="262"/>
      <c r="C188" s="247" t="s">
        <v>41</v>
      </c>
      <c r="D188" s="242"/>
      <c r="E188" s="242"/>
      <c r="F188" s="261" t="s">
        <v>940</v>
      </c>
      <c r="G188" s="242"/>
      <c r="H188" s="238" t="s">
        <v>1029</v>
      </c>
      <c r="I188" s="242" t="s">
        <v>1030</v>
      </c>
      <c r="J188" s="242"/>
      <c r="K188" s="283"/>
    </row>
    <row r="189" spans="2:11" ht="15" customHeight="1">
      <c r="B189" s="262"/>
      <c r="C189" s="247" t="s">
        <v>1031</v>
      </c>
      <c r="D189" s="242"/>
      <c r="E189" s="242"/>
      <c r="F189" s="261" t="s">
        <v>940</v>
      </c>
      <c r="G189" s="242"/>
      <c r="H189" s="242" t="s">
        <v>1032</v>
      </c>
      <c r="I189" s="242" t="s">
        <v>974</v>
      </c>
      <c r="J189" s="242"/>
      <c r="K189" s="283"/>
    </row>
    <row r="190" spans="2:11" ht="15" customHeight="1">
      <c r="B190" s="262"/>
      <c r="C190" s="247" t="s">
        <v>1033</v>
      </c>
      <c r="D190" s="242"/>
      <c r="E190" s="242"/>
      <c r="F190" s="261" t="s">
        <v>940</v>
      </c>
      <c r="G190" s="242"/>
      <c r="H190" s="242" t="s">
        <v>1034</v>
      </c>
      <c r="I190" s="242" t="s">
        <v>974</v>
      </c>
      <c r="J190" s="242"/>
      <c r="K190" s="283"/>
    </row>
    <row r="191" spans="2:11" ht="15" customHeight="1">
      <c r="B191" s="262"/>
      <c r="C191" s="247" t="s">
        <v>1035</v>
      </c>
      <c r="D191" s="242"/>
      <c r="E191" s="242"/>
      <c r="F191" s="261" t="s">
        <v>946</v>
      </c>
      <c r="G191" s="242"/>
      <c r="H191" s="242" t="s">
        <v>1036</v>
      </c>
      <c r="I191" s="242" t="s">
        <v>974</v>
      </c>
      <c r="J191" s="242"/>
      <c r="K191" s="283"/>
    </row>
    <row r="192" spans="2:11" ht="15" customHeight="1">
      <c r="B192" s="289"/>
      <c r="C192" s="297"/>
      <c r="D192" s="271"/>
      <c r="E192" s="271"/>
      <c r="F192" s="271"/>
      <c r="G192" s="271"/>
      <c r="H192" s="271"/>
      <c r="I192" s="271"/>
      <c r="J192" s="271"/>
      <c r="K192" s="290"/>
    </row>
    <row r="193" spans="2:11" ht="18.75" customHeight="1">
      <c r="B193" s="238"/>
      <c r="C193" s="242"/>
      <c r="D193" s="242"/>
      <c r="E193" s="242"/>
      <c r="F193" s="261"/>
      <c r="G193" s="242"/>
      <c r="H193" s="242"/>
      <c r="I193" s="242"/>
      <c r="J193" s="242"/>
      <c r="K193" s="238"/>
    </row>
    <row r="194" spans="2:11" ht="18.75" customHeight="1">
      <c r="B194" s="238"/>
      <c r="C194" s="242"/>
      <c r="D194" s="242"/>
      <c r="E194" s="242"/>
      <c r="F194" s="261"/>
      <c r="G194" s="242"/>
      <c r="H194" s="242"/>
      <c r="I194" s="242"/>
      <c r="J194" s="242"/>
      <c r="K194" s="238"/>
    </row>
    <row r="195" spans="2:11" ht="18.75" customHeight="1">
      <c r="B195" s="248"/>
      <c r="C195" s="248"/>
      <c r="D195" s="248"/>
      <c r="E195" s="248"/>
      <c r="F195" s="248"/>
      <c r="G195" s="248"/>
      <c r="H195" s="248"/>
      <c r="I195" s="248"/>
      <c r="J195" s="248"/>
      <c r="K195" s="248"/>
    </row>
    <row r="196" spans="2:11">
      <c r="B196" s="230"/>
      <c r="C196" s="231"/>
      <c r="D196" s="231"/>
      <c r="E196" s="231"/>
      <c r="F196" s="231"/>
      <c r="G196" s="231"/>
      <c r="H196" s="231"/>
      <c r="I196" s="231"/>
      <c r="J196" s="231"/>
      <c r="K196" s="232"/>
    </row>
    <row r="197" spans="2:11" ht="21">
      <c r="B197" s="233"/>
      <c r="C197" s="353" t="s">
        <v>1037</v>
      </c>
      <c r="D197" s="353"/>
      <c r="E197" s="353"/>
      <c r="F197" s="353"/>
      <c r="G197" s="353"/>
      <c r="H197" s="353"/>
      <c r="I197" s="353"/>
      <c r="J197" s="353"/>
      <c r="K197" s="234"/>
    </row>
    <row r="198" spans="2:11" ht="25.5" customHeight="1">
      <c r="B198" s="233"/>
      <c r="C198" s="298" t="s">
        <v>1038</v>
      </c>
      <c r="D198" s="298"/>
      <c r="E198" s="298"/>
      <c r="F198" s="298" t="s">
        <v>1039</v>
      </c>
      <c r="G198" s="299"/>
      <c r="H198" s="359" t="s">
        <v>1040</v>
      </c>
      <c r="I198" s="359"/>
      <c r="J198" s="359"/>
      <c r="K198" s="234"/>
    </row>
    <row r="199" spans="2:11" ht="5.25" customHeight="1">
      <c r="B199" s="262"/>
      <c r="C199" s="259"/>
      <c r="D199" s="259"/>
      <c r="E199" s="259"/>
      <c r="F199" s="259"/>
      <c r="G199" s="242"/>
      <c r="H199" s="259"/>
      <c r="I199" s="259"/>
      <c r="J199" s="259"/>
      <c r="K199" s="283"/>
    </row>
    <row r="200" spans="2:11" ht="15" customHeight="1">
      <c r="B200" s="262"/>
      <c r="C200" s="242" t="s">
        <v>1030</v>
      </c>
      <c r="D200" s="242"/>
      <c r="E200" s="242"/>
      <c r="F200" s="261" t="s">
        <v>42</v>
      </c>
      <c r="G200" s="242"/>
      <c r="H200" s="355" t="s">
        <v>1041</v>
      </c>
      <c r="I200" s="355"/>
      <c r="J200" s="355"/>
      <c r="K200" s="283"/>
    </row>
    <row r="201" spans="2:11" ht="15" customHeight="1">
      <c r="B201" s="262"/>
      <c r="C201" s="268"/>
      <c r="D201" s="242"/>
      <c r="E201" s="242"/>
      <c r="F201" s="261" t="s">
        <v>43</v>
      </c>
      <c r="G201" s="242"/>
      <c r="H201" s="355" t="s">
        <v>1042</v>
      </c>
      <c r="I201" s="355"/>
      <c r="J201" s="355"/>
      <c r="K201" s="283"/>
    </row>
    <row r="202" spans="2:11" ht="15" customHeight="1">
      <c r="B202" s="262"/>
      <c r="C202" s="268"/>
      <c r="D202" s="242"/>
      <c r="E202" s="242"/>
      <c r="F202" s="261" t="s">
        <v>46</v>
      </c>
      <c r="G202" s="242"/>
      <c r="H202" s="355" t="s">
        <v>1043</v>
      </c>
      <c r="I202" s="355"/>
      <c r="J202" s="355"/>
      <c r="K202" s="283"/>
    </row>
    <row r="203" spans="2:11" ht="15" customHeight="1">
      <c r="B203" s="262"/>
      <c r="C203" s="242"/>
      <c r="D203" s="242"/>
      <c r="E203" s="242"/>
      <c r="F203" s="261" t="s">
        <v>44</v>
      </c>
      <c r="G203" s="242"/>
      <c r="H203" s="355" t="s">
        <v>1044</v>
      </c>
      <c r="I203" s="355"/>
      <c r="J203" s="355"/>
      <c r="K203" s="283"/>
    </row>
    <row r="204" spans="2:11" ht="15" customHeight="1">
      <c r="B204" s="262"/>
      <c r="C204" s="242"/>
      <c r="D204" s="242"/>
      <c r="E204" s="242"/>
      <c r="F204" s="261" t="s">
        <v>45</v>
      </c>
      <c r="G204" s="242"/>
      <c r="H204" s="355" t="s">
        <v>1045</v>
      </c>
      <c r="I204" s="355"/>
      <c r="J204" s="355"/>
      <c r="K204" s="283"/>
    </row>
    <row r="205" spans="2:11" ht="15" customHeight="1">
      <c r="B205" s="262"/>
      <c r="C205" s="242"/>
      <c r="D205" s="242"/>
      <c r="E205" s="242"/>
      <c r="F205" s="261"/>
      <c r="G205" s="242"/>
      <c r="H205" s="242"/>
      <c r="I205" s="242"/>
      <c r="J205" s="242"/>
      <c r="K205" s="283"/>
    </row>
    <row r="206" spans="2:11" ht="15" customHeight="1">
      <c r="B206" s="262"/>
      <c r="C206" s="242" t="s">
        <v>986</v>
      </c>
      <c r="D206" s="242"/>
      <c r="E206" s="242"/>
      <c r="F206" s="261" t="s">
        <v>77</v>
      </c>
      <c r="G206" s="242"/>
      <c r="H206" s="355" t="s">
        <v>1046</v>
      </c>
      <c r="I206" s="355"/>
      <c r="J206" s="355"/>
      <c r="K206" s="283"/>
    </row>
    <row r="207" spans="2:11" ht="15" customHeight="1">
      <c r="B207" s="262"/>
      <c r="C207" s="268"/>
      <c r="D207" s="242"/>
      <c r="E207" s="242"/>
      <c r="F207" s="261" t="s">
        <v>883</v>
      </c>
      <c r="G207" s="242"/>
      <c r="H207" s="355" t="s">
        <v>884</v>
      </c>
      <c r="I207" s="355"/>
      <c r="J207" s="355"/>
      <c r="K207" s="283"/>
    </row>
    <row r="208" spans="2:11" ht="15" customHeight="1">
      <c r="B208" s="262"/>
      <c r="C208" s="242"/>
      <c r="D208" s="242"/>
      <c r="E208" s="242"/>
      <c r="F208" s="261" t="s">
        <v>881</v>
      </c>
      <c r="G208" s="242"/>
      <c r="H208" s="355" t="s">
        <v>1047</v>
      </c>
      <c r="I208" s="355"/>
      <c r="J208" s="355"/>
      <c r="K208" s="283"/>
    </row>
    <row r="209" spans="2:11" ht="15" customHeight="1">
      <c r="B209" s="300"/>
      <c r="C209" s="268"/>
      <c r="D209" s="268"/>
      <c r="E209" s="268"/>
      <c r="F209" s="261" t="s">
        <v>885</v>
      </c>
      <c r="G209" s="247"/>
      <c r="H209" s="354" t="s">
        <v>886</v>
      </c>
      <c r="I209" s="354"/>
      <c r="J209" s="354"/>
      <c r="K209" s="301"/>
    </row>
    <row r="210" spans="2:11" ht="15" customHeight="1">
      <c r="B210" s="300"/>
      <c r="C210" s="268"/>
      <c r="D210" s="268"/>
      <c r="E210" s="268"/>
      <c r="F210" s="261" t="s">
        <v>887</v>
      </c>
      <c r="G210" s="247"/>
      <c r="H210" s="354" t="s">
        <v>1048</v>
      </c>
      <c r="I210" s="354"/>
      <c r="J210" s="354"/>
      <c r="K210" s="301"/>
    </row>
    <row r="211" spans="2:11" ht="15" customHeight="1">
      <c r="B211" s="300"/>
      <c r="C211" s="268"/>
      <c r="D211" s="268"/>
      <c r="E211" s="268"/>
      <c r="F211" s="302"/>
      <c r="G211" s="247"/>
      <c r="H211" s="303"/>
      <c r="I211" s="303"/>
      <c r="J211" s="303"/>
      <c r="K211" s="301"/>
    </row>
    <row r="212" spans="2:11" ht="15" customHeight="1">
      <c r="B212" s="300"/>
      <c r="C212" s="242" t="s">
        <v>1010</v>
      </c>
      <c r="D212" s="268"/>
      <c r="E212" s="268"/>
      <c r="F212" s="261">
        <v>1</v>
      </c>
      <c r="G212" s="247"/>
      <c r="H212" s="354" t="s">
        <v>1049</v>
      </c>
      <c r="I212" s="354"/>
      <c r="J212" s="354"/>
      <c r="K212" s="301"/>
    </row>
    <row r="213" spans="2:11" ht="15" customHeight="1">
      <c r="B213" s="300"/>
      <c r="C213" s="268"/>
      <c r="D213" s="268"/>
      <c r="E213" s="268"/>
      <c r="F213" s="261">
        <v>2</v>
      </c>
      <c r="G213" s="247"/>
      <c r="H213" s="354" t="s">
        <v>1050</v>
      </c>
      <c r="I213" s="354"/>
      <c r="J213" s="354"/>
      <c r="K213" s="301"/>
    </row>
    <row r="214" spans="2:11" ht="15" customHeight="1">
      <c r="B214" s="300"/>
      <c r="C214" s="268"/>
      <c r="D214" s="268"/>
      <c r="E214" s="268"/>
      <c r="F214" s="261">
        <v>3</v>
      </c>
      <c r="G214" s="247"/>
      <c r="H214" s="354" t="s">
        <v>1051</v>
      </c>
      <c r="I214" s="354"/>
      <c r="J214" s="354"/>
      <c r="K214" s="301"/>
    </row>
    <row r="215" spans="2:11" ht="15" customHeight="1">
      <c r="B215" s="300"/>
      <c r="C215" s="268"/>
      <c r="D215" s="268"/>
      <c r="E215" s="268"/>
      <c r="F215" s="261">
        <v>4</v>
      </c>
      <c r="G215" s="247"/>
      <c r="H215" s="354" t="s">
        <v>1052</v>
      </c>
      <c r="I215" s="354"/>
      <c r="J215" s="354"/>
      <c r="K215" s="301"/>
    </row>
    <row r="216" spans="2:11" ht="12.75" customHeight="1">
      <c r="B216" s="304"/>
      <c r="C216" s="305"/>
      <c r="D216" s="305"/>
      <c r="E216" s="305"/>
      <c r="F216" s="305"/>
      <c r="G216" s="305"/>
      <c r="H216" s="305"/>
      <c r="I216" s="305"/>
      <c r="J216" s="305"/>
      <c r="K216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101 - Chodník s přechodem</vt:lpstr>
      <vt:lpstr>SO 401 - SSZ</vt:lpstr>
      <vt:lpstr>Pokyny pro vyplnění</vt:lpstr>
      <vt:lpstr>'Rekapitulace stavby'!Názvy_tisku</vt:lpstr>
      <vt:lpstr>'SO 101 - Chodník s přechodem'!Názvy_tisku</vt:lpstr>
      <vt:lpstr>'SO 401 - SSZ'!Názvy_tisku</vt:lpstr>
      <vt:lpstr>'Pokyny pro vyplnění'!Oblast_tisku</vt:lpstr>
      <vt:lpstr>'Rekapitulace stavby'!Oblast_tisku</vt:lpstr>
      <vt:lpstr>'SO 101 - Chodník s přechodem'!Oblast_tisku</vt:lpstr>
      <vt:lpstr>'SO 401 - SSZ'!Oblast_tisku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ivan-PC\ivan</dc:creator>
  <cp:lastModifiedBy>Kaspřáková Hana</cp:lastModifiedBy>
  <dcterms:created xsi:type="dcterms:W3CDTF">2019-07-02T13:47:35Z</dcterms:created>
  <dcterms:modified xsi:type="dcterms:W3CDTF">2019-07-08T14:05:10Z</dcterms:modified>
</cp:coreProperties>
</file>